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14" i="69" l="1"/>
  <c r="C36" i="69" l="1"/>
  <c r="C22" i="74" l="1"/>
  <c r="B2" i="79" l="1"/>
  <c r="B2" i="37"/>
  <c r="B2" i="36"/>
  <c r="B2" i="74"/>
  <c r="B2" i="64"/>
  <c r="B2" i="35"/>
  <c r="B2" i="69"/>
  <c r="B2" i="77"/>
  <c r="B2" i="28"/>
  <c r="B2" i="73"/>
  <c r="B2" i="72"/>
  <c r="B2" i="52"/>
  <c r="B2" i="71"/>
  <c r="B2" i="75"/>
  <c r="B2" i="53"/>
  <c r="B2" i="62"/>
  <c r="G14" i="62"/>
  <c r="F14" i="62"/>
  <c r="D14" i="62"/>
  <c r="C14" i="62"/>
  <c r="E14" i="62" s="1"/>
  <c r="B1" i="6" l="1"/>
  <c r="B1" i="79" l="1"/>
  <c r="B1" i="37"/>
  <c r="B1" i="36"/>
  <c r="B1" i="74"/>
  <c r="B1" i="64"/>
  <c r="B1" i="35"/>
  <c r="B1" i="69"/>
  <c r="B1" i="77"/>
  <c r="B1" i="28"/>
  <c r="B1" i="73"/>
  <c r="B1" i="72"/>
  <c r="B1" i="52"/>
  <c r="B1" i="71"/>
  <c r="B1" i="75"/>
  <c r="B1" i="53"/>
  <c r="B1" i="62"/>
  <c r="C21" i="77" l="1"/>
  <c r="B17" i="6" s="1"/>
  <c r="C20" i="77"/>
  <c r="B16" i="6" s="1"/>
  <c r="C19" i="77"/>
  <c r="B15" i="6" s="1"/>
  <c r="C30" i="79" l="1"/>
  <c r="C26" i="79"/>
  <c r="C18" i="79"/>
  <c r="C36" i="79" l="1"/>
  <c r="C38" i="79" s="1"/>
  <c r="H14" i="74"/>
  <c r="D6" i="71"/>
  <c r="D13" i="71" s="1"/>
  <c r="C6" i="71"/>
  <c r="C13" i="71" s="1"/>
  <c r="D21" i="77" l="1"/>
  <c r="D16" i="77"/>
  <c r="D7" i="77"/>
  <c r="D17" i="77"/>
  <c r="D13" i="77"/>
  <c r="D9" i="77"/>
  <c r="D15" i="77"/>
  <c r="D12" i="77"/>
  <c r="D8" i="77"/>
  <c r="D11" i="77"/>
  <c r="D20" i="77"/>
  <c r="D19"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D54" i="53" l="1"/>
  <c r="F54" i="53"/>
  <c r="G54" i="53"/>
  <c r="G30" i="53"/>
  <c r="F30" i="53"/>
  <c r="D30" i="53"/>
  <c r="C30" i="53"/>
  <c r="G9" i="53"/>
  <c r="G22" i="53" s="1"/>
  <c r="F9" i="53"/>
  <c r="F22" i="53" s="1"/>
  <c r="D9" i="53"/>
  <c r="D22" i="53" s="1"/>
  <c r="C9" i="53"/>
  <c r="C22" i="53" s="1"/>
  <c r="D31" i="62"/>
  <c r="D41" i="62" s="1"/>
  <c r="C31" i="62"/>
  <c r="C41" i="62" s="1"/>
  <c r="C20" i="62"/>
  <c r="G31" i="53" l="1"/>
  <c r="D31" i="53"/>
  <c r="D56" i="53" s="1"/>
  <c r="D63" i="53" s="1"/>
  <c r="D65" i="53" s="1"/>
  <c r="D67" i="53" s="1"/>
  <c r="G56" i="53"/>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<sst xmlns="http://schemas.openxmlformats.org/spreadsheetml/2006/main" count="1217" uniqueCount="936">
  <si>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</si>
  <si>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</si>
  <si>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</si>
  <si>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</si>
  <si>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</si>
  <si>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</si>
  <si>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</si>
  <si>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</si>
  <si>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</si>
  <si>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</si>
  <si>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</si>
  <si>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</si>
  <si>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</si>
  <si>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</si>
  <si>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</si>
  <si>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</si>
  <si>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</si>
  <si>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</si>
  <si>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</si>
  <si>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</si>
  <si>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</si>
  <si>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</si>
  <si>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</si>
  <si>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</si>
  <si>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</si>
  <si>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</si>
  <si>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</si>
  <si>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</si>
  <si>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</si>
  <si>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</si>
  <si>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</si>
  <si>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</si>
  <si>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</si>
  <si>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</si>
  <si>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</si>
  <si>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</si>
  <si>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</si>
  <si>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</si>
  <si>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</si>
  <si>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</si>
  <si>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</si>
  <si>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</si>
  <si>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</si>
  <si>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</si>
  <si>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</si>
  <si>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</si>
  <si>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</si>
  <si>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</si>
  <si>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</si>
  <si>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</si>
  <si>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</si>
  <si>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</si>
  <si>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</si>
  <si>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</si>
  <si>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</si>
  <si>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</si>
  <si>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</si>
  <si>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</si>
  <si>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</si>
  <si>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</si>
  <si>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</si>
  <si>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</si>
  <si>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</si>
  <si>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</si>
  <si>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</si>
  <si>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</si>
  <si>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</si>
  <si>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</si>
  <si>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</si>
  <si>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</si>
  <si>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</si>
  <si>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</si>
  <si>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</si>
  <si>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</si>
  <si>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</si>
  <si>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</si>
  <si>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</si>
  <si>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</si>
  <si>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</si>
  <si>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</si>
  <si>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</si>
  <si>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</si>
  <si>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</si>
  <si>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</si>
  <si>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</si>
  <si>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</si>
  <si>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</si>
  <si>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</si>
  <si>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</si>
  <si>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</si>
  <si>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</si>
  <si>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</si>
  <si>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</si>
  <si>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</si>
  <si>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</si>
  <si>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</si>
  <si>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</si>
  <si>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</si>
  <si>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</si>
  <si>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</si>
  <si>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</si>
  <si>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</si>
  <si>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</si>
  <si>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</si>
  <si>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</si>
  <si>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</si>
  <si>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</si>
  <si>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</si>
  <si>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</si>
  <si>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</si>
  <si>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</si>
  <si>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</si>
  <si>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</si>
  <si>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</si>
  <si>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</si>
  <si>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</si>
  <si>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</si>
  <si>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</si>
  <si>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</si>
  <si>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</si>
  <si>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</si>
  <si>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</si>
  <si>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</si>
  <si>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</si>
  <si>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</si>
  <si>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</si>
  <si>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</si>
  <si>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</si>
  <si>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</si>
  <si>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</si>
  <si>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</si>
  <si>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</si>
  <si>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</si>
  <si>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</si>
  <si>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</si>
  <si>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</si>
  <si>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</si>
  <si>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</si>
  <si>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</si>
  <si>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</si>
  <si>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</si>
  <si>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</si>
  <si>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</si>
  <si>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</si>
  <si>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</si>
  <si>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</si>
  <si>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</si>
  <si>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</si>
  <si>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</si>
  <si>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</si>
  <si>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</si>
  <si>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</si>
  <si>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</si>
  <si>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</si>
  <si>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</si>
  <si>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</si>
  <si>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</si>
  <si>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</si>
  <si>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</si>
  <si>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</si>
  <si>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</si>
  <si>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</si>
  <si>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</si>
  <si>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</si>
  <si>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</si>
  <si>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</si>
  <si>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</si>
  <si>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</si>
  <si>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</si>
  <si>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</si>
  <si>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</si>
  <si>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</si>
  <si>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</si>
  <si>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</si>
  <si>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</si>
  <si>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</si>
  <si>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</si>
  <si>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</si>
  <si>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</si>
  <si>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</si>
  <si>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</si>
  <si>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</si>
  <si>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</si>
  <si>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</si>
  <si>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</si>
  <si>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</si>
  <si>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</si>
  <si>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</si>
  <si>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</si>
  <si>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</si>
  <si>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</si>
  <si>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</si>
  <si>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</si>
  <si>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</si>
  <si>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</si>
  <si>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</si>
  <si>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</si>
  <si>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</si>
  <si>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</si>
  <si>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</si>
  <si>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</si>
  <si>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</si>
  <si>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</si>
  <si>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</si>
  <si>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</si>
  <si>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</si>
  <si>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</si>
  <si>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</si>
  <si>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</si>
  <si>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</si>
  <si>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</si>
  <si>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</si>
  <si>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</si>
  <si>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</si>
  <si>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</si>
  <si>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</si>
  <si>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</si>
  <si>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</si>
  <si>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</si>
  <si>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</si>
  <si>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</si>
  <si>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</si>
  <si>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</si>
  <si>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</si>
  <si>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</si>
  <si>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</si>
  <si>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</si>
  <si>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</si>
  <si>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</si>
  <si>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</si>
  <si>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</si>
  <si>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</si>
  <si>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</si>
  <si>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</si>
  <si>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</si>
  <si>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</si>
  <si>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</si>
  <si>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</si>
  <si>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</si>
  <si>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</si>
  <si>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</si>
  <si>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</si>
  <si>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</si>
  <si>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</si>
  <si>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</si>
  <si>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</si>
  <si>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</si>
  <si>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</si>
  <si>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</si>
  <si>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</si>
  <si>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</si>
  <si>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</si>
  <si>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</si>
  <si>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</si>
  <si>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</si>
  <si>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</si>
  <si>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</si>
  <si>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</si>
  <si>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</si>
  <si>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</si>
  <si>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</si>
  <si>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</si>
  <si>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</si>
  <si>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</si>
  <si>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</si>
  <si>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</si>
  <si>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</si>
  <si>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</si>
  <si>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</si>
  <si>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</si>
  <si>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</si>
  <si>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</si>
  <si>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</si>
  <si>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</si>
  <si>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</si>
  <si>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</si>
  <si>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</si>
  <si>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</si>
  <si>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</si>
  <si>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</si>
  <si>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</si>
  <si>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</si>
  <si>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</si>
  <si>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</si>
  <si>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</si>
  <si>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</si>
  <si>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</si>
  <si>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</si>
  <si>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</si>
  <si>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</si>
  <si>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</si>
  <si>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</si>
  <si>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</si>
  <si>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</si>
  <si>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</si>
  <si>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</si>
  <si>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</si>
  <si>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</si>
  <si>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</si>
  <si>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</si>
  <si>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</si>
  <si>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</si>
  <si>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</si>
  <si>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</si>
  <si>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</si>
  <si>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</si>
  <si>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</si>
  <si>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</si>
  <si>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</si>
  <si>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</si>
  <si>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</si>
  <si>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</si>
  <si>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</si>
  <si>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</si>
  <si>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</si>
  <si>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</si>
  <si>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</si>
  <si>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</si>
  <si>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</si>
  <si>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</si>
  <si>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</si>
  <si>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</si>
  <si>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</si>
  <si>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</si>
  <si>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</si>
  <si>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</si>
  <si>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</si>
  <si>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</si>
  <si>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</si>
  <si>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</si>
  <si>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</si>
  <si>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</si>
  <si>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</si>
  <si>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</si>
  <si>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</si>
  <si>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</si>
  <si>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</si>
  <si>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</si>
  <si>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</si>
  <si>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</si>
  <si>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</si>
  <si>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</si>
  <si>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</si>
  <si>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</si>
  <si>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</si>
  <si>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</si>
  <si>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</si>
  <si>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</si>
  <si>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</si>
  <si>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</si>
  <si>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</si>
  <si>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</si>
  <si>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</si>
  <si>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</si>
  <si>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</si>
  <si>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</si>
  <si>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</si>
  <si>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</si>
  <si>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</si>
  <si>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</si>
  <si>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</si>
  <si>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</si>
  <si>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</si>
  <si>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</si>
  <si>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</si>
  <si>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</si>
  <si>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</si>
  <si>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</si>
  <si>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</si>
  <si>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</si>
  <si>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</si>
  <si>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</si>
  <si>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</si>
  <si>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</si>
  <si>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</si>
  <si>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</si>
  <si>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</si>
  <si>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</si>
  <si>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</si>
  <si>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</si>
  <si>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</si>
  <si>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</si>
  <si>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</si>
  <si>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</si>
  <si>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</si>
  <si>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</si>
  <si>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</si>
  <si>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</si>
  <si>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</si>
  <si>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</si>
  <si>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</si>
  <si>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</si>
  <si>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</si>
  <si>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</si>
  <si>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</si>
  <si>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</si>
  <si>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</si>
  <si>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</si>
  <si>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</si>
  <si>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</si>
  <si>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</si>
  <si>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</si>
  <si>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</si>
  <si>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</si>
  <si>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</si>
  <si>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</si>
  <si>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</si>
  <si>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</si>
  <si>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</si>
  <si>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</si>
  <si>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</si>
  <si>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</si>
  <si>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</si>
  <si>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</si>
  <si>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</si>
  <si>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</si>
  <si>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</si>
  <si>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</si>
  <si>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</si>
  <si>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</si>
  <si>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</si>
  <si>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</si>
  <si>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</si>
  <si>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</si>
  <si>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</si>
  <si>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</si>
  <si>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</si>
  <si>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</si>
  <si>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</si>
  <si>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</si>
  <si>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</si>
  <si>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</si>
  <si>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</si>
  <si>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</si>
  <si>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</si>
  <si>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</si>
  <si>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</si>
  <si>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</si>
  <si>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</si>
  <si>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</si>
  <si>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</si>
  <si>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</si>
  <si>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</si>
  <si>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</si>
  <si>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</si>
  <si>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</si>
  <si>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</si>
  <si>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</si>
  <si>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</si>
  <si>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</si>
  <si>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</si>
  <si>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</si>
  <si>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</si>
  <si>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</si>
  <si>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</si>
  <si>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</si>
  <si>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</si>
  <si>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</si>
  <si>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</si>
  <si>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</si>
  <si>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</si>
  <si>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</si>
  <si>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</si>
  <si>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</si>
  <si>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</si>
  <si>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</si>
  <si>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</si>
  <si>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</si>
  <si>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</si>
  <si>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</si>
  <si>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</si>
  <si>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</si>
  <si>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</si>
  <si>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</si>
  <si>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</si>
  <si>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</si>
  <si>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</si>
  <si>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</si>
  <si>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</si>
  <si>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</si>
  <si>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</si>
  <si>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</si>
  <si>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</si>
  <si>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</si>
  <si>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</si>
  <si>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</si>
  <si>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</si>
  <si>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</si>
  <si>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</si>
  <si>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</si>
  <si>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</si>
  <si>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</si>
  <si>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</si>
  <si>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</si>
  <si>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</si>
  <si>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</si>
  <si>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</si>
  <si>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</si>
  <si>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</si>
  <si>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</si>
  <si>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</si>
  <si>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</si>
  <si>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</si>
  <si>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</si>
  <si>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</si>
  <si>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</si>
  <si>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</si>
  <si>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</si>
  <si>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</si>
  <si>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</si>
  <si>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</si>
  <si>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</si>
  <si>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</si>
  <si>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</si>
  <si>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</si>
  <si>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</si>
  <si>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</si>
  <si>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</si>
  <si>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</si>
  <si>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</si>
  <si>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</si>
  <si>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</si>
  <si>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</si>
  <si>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</si>
  <si>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</si>
  <si>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</si>
  <si>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</si>
  <si>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</si>
  <si>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</si>
  <si>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</si>
  <si>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</si>
  <si>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</si>
  <si>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</si>
  <si>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</si>
  <si>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</si>
  <si>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</si>
  <si>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</si>
  <si>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</si>
  <si>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</si>
  <si>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</si>
  <si>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</si>
  <si>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</si>
  <si>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</si>
  <si>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</si>
  <si>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</si>
  <si>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</si>
  <si>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</si>
  <si>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</si>
  <si>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</si>
  <si>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</si>
  <si>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</si>
  <si>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</si>
  <si>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</si>
  <si>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</si>
  <si>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</si>
  <si>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</si>
  <si>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</si>
  <si>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</si>
  <si>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</si>
  <si>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</si>
  <si>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</si>
  <si>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</si>
  <si>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</si>
  <si>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</si>
  <si>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</si>
  <si>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</si>
  <si>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</si>
  <si>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</si>
  <si>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</si>
  <si>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</si>
  <si>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</si>
  <si>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</si>
  <si>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</si>
  <si>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</si>
  <si>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</si>
  <si>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</si>
  <si>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</si>
  <si>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</si>
  <si>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</si>
  <si>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</si>
  <si>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</si>
  <si>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</si>
  <si>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</si>
  <si>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</si>
  <si>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</si>
  <si>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</si>
  <si>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</si>
  <si>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</si>
  <si>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</si>
  <si>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</si>
  <si>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</si>
  <si>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</si>
  <si>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</si>
  <si>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</si>
  <si>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</si>
  <si>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</si>
  <si>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</si>
  <si>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</si>
  <si>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</si>
  <si>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</si>
  <si>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</si>
  <si>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</si>
  <si>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</si>
  <si>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</si>
  <si>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</si>
  <si>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</si>
  <si>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</si>
  <si>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</si>
  <si>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</si>
  <si>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</si>
  <si>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</si>
  <si>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</si>
  <si>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</si>
  <si>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</si>
  <si>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</si>
  <si>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</si>
  <si>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</si>
  <si>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</si>
  <si>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</si>
  <si>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</si>
  <si>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</si>
  <si>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</si>
  <si>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</si>
  <si>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</si>
  <si>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</si>
  <si>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</si>
  <si>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</si>
  <si>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</si>
  <si>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</si>
  <si>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</si>
  <si>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</si>
  <si>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</si>
  <si>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</si>
  <si>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</si>
  <si>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</si>
  <si>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</si>
  <si>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</si>
  <si>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</si>
  <si>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</si>
  <si>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</si>
  <si>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</si>
  <si>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</si>
  <si>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</si>
  <si>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</si>
  <si>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</si>
  <si>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</si>
  <si>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</si>
  <si>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</si>
  <si>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</si>
  <si>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</si>
  <si>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</si>
  <si>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</si>
  <si>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</si>
  <si>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</si>
  <si>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</si>
  <si>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</si>
  <si>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</si>
  <si>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</si>
  <si>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</si>
  <si>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</si>
  <si>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</si>
  <si>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</si>
  <si>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</si>
  <si>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</si>
  <si>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</si>
  <si>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</si>
  <si>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</si>
  <si>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</si>
  <si>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</si>
  <si>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</si>
  <si>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</si>
  <si>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</si>
  <si>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</si>
  <si>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</si>
  <si>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</si>
  <si>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</si>
  <si>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</si>
  <si>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</si>
  <si>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</si>
  <si>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</si>
  <si>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</si>
  <si>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</si>
  <si>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</si>
  <si>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</si>
  <si>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</si>
  <si>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</si>
  <si>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</si>
  <si>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</si>
  <si>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</si>
  <si>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</si>
  <si>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</si>
  <si>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</si>
  <si>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</si>
  <si>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</si>
  <si>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</si>
  <si>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</si>
  <si>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</si>
  <si>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</si>
  <si>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</si>
  <si>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</si>
  <si>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</si>
  <si>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</si>
  <si>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</si>
  <si>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</si>
  <si>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</si>
  <si>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</si>
  <si>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</si>
  <si>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</si>
  <si>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</si>
  <si>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</si>
  <si>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</si>
  <si>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</si>
  <si>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</si>
  <si>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</si>
  <si>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</si>
  <si>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</si>
  <si>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</si>
  <si>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</si>
  <si>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</si>
  <si>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</si>
  <si>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</si>
  <si>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</si>
  <si>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</si>
  <si>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</si>
  <si>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</si>
  <si>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</si>
  <si>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</si>
  <si>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</si>
  <si>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</si>
  <si>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</si>
  <si>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</si>
  <si>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</si>
  <si>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</si>
  <si>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</si>
  <si>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</si>
  <si>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</si>
  <si>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</si>
  <si>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</si>
  <si>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</si>
  <si>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</si>
  <si>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</si>
  <si>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</si>
  <si>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</si>
  <si>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</si>
  <si>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</si>
  <si>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</si>
  <si>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</si>
  <si>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</si>
  <si>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</si>
  <si>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</si>
  <si>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</si>
  <si>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</si>
  <si>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</si>
  <si>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</si>
  <si>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</si>
  <si>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</si>
  <si>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</si>
  <si>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</si>
  <si>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</si>
  <si>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</si>
  <si>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</si>
  <si>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</si>
  <si>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</si>
  <si>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</si>
  <si>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</si>
  <si>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</si>
  <si>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</si>
  <si>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</si>
  <si>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</si>
  <si>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</si>
  <si>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</si>
  <si>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</si>
  <si>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</si>
  <si>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</si>
  <si>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</si>
  <si>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</si>
  <si>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</si>
  <si>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</si>
  <si>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</si>
  <si>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</si>
  <si>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</si>
  <si>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</si>
  <si>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</si>
  <si>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</si>
  <si>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</si>
  <si>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</si>
  <si>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</si>
  <si>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</si>
  <si>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</si>
  <si>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</si>
  <si>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</si>
  <si>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</si>
  <si>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</si>
  <si>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</si>
  <si>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</si>
  <si>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</si>
  <si>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</si>
  <si>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</si>
  <si>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</si>
  <si>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</si>
  <si>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</si>
  <si>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</si>
  <si>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</si>
  <si>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</si>
  <si>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</si>
  <si>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</si>
  <si>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</si>
  <si>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</si>
  <si>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</si>
  <si>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</si>
  <si>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</si>
  <si>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</si>
  <si>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</si>
  <si>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</si>
  <si>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</si>
  <si>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</si>
  <si>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</si>
  <si>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</si>
  <si>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</si>
  <si>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</si>
  <si>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</si>
  <si>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</si>
  <si>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</si>
  <si>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</si>
  <si>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</si>
  <si>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</si>
  <si>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</si>
  <si>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</si>
  <si>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</si>
  <si>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</si>
  <si>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</si>
  <si>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</si>
  <si>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</si>
  <si>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</si>
  <si>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</si>
  <si>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</si>
  <si>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</si>
  <si>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</si>
  <si>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</si>
  <si>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</si>
  <si>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</si>
  <si>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</si>
  <si>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</si>
  <si>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</si>
  <si>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</si>
  <si>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</si>
  <si>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</si>
  <si>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</si>
  <si>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</si>
  <si>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</si>
  <si>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</si>
  <si>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</si>
  <si>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</si>
  <si>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</si>
  <si>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</si>
  <si>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</si>
  <si>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</si>
  <si>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</si>
  <si>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</si>
  <si>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</si>
  <si>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</si>
  <si>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</si>
  <si>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</si>
  <si>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</si>
  <si>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</si>
  <si>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</si>
  <si>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</si>
  <si>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</si>
  <si>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</si>
  <si>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</si>
  <si>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</si>
  <si>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</si>
  <si>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</si>
  <si>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</si>
  <si>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</si>
  <si>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</si>
  <si>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</si>
  <si>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</si>
  <si>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</si>
  <si>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</si>
  <si>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</si>
  <si>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</si>
  <si>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</si>
  <si>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</si>
  <si>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</si>
  <si>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</si>
  <si>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</si>
  <si>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</si>
  <si>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</si>
  <si>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</si>
  <si>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</si>
  <si>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</si>
  <si>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</si>
  <si>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</si>
  <si>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</si>
  <si>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</si>
  <si>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</si>
  <si>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</si>
  <si>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</si>
  <si>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</si>
  <si>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</si>
  <si>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</si>
  <si>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</si>
  <si>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</si>
  <si>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</si>
  <si>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</si>
  <si>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</si>
  <si>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</si>
  <si>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</si>
  <si>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</si>
  <si>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</si>
  <si>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</si>
  <si>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</si>
  <si>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</si>
  <si>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</si>
  <si>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</si>
  <si>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</si>
  <si>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</si>
  <si>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</si>
  <si>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</si>
  <si>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</si>
  <si>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</si>
  <si>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</si>
  <si>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</si>
  <si>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</si>
  <si>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</si>
  <si>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</si>
  <si>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</si>
  <si>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</si>
  <si>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</si>
  <si>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</si>
  <si>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</si>
  <si>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</si>
  <si>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3 Q 2019</t>
  </si>
  <si>
    <t>ევგენია შაიმერდენი - სამეთვალყურეო საბჭოს წევრი</t>
  </si>
  <si>
    <t>4 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</si>
</sst>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2"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23" sqref="C2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917</v>
      </c>
    </row>
    <row r="3" spans="1:3" s="195" customFormat="1" ht="15.75">
      <c r="A3" s="266">
        <v>2</v>
      </c>
      <c r="B3" s="197" t="s">
        <v>295</v>
      </c>
      <c r="C3" s="193" t="s">
        <v>918</v>
      </c>
    </row>
    <row r="4" spans="1:3" s="195" customFormat="1" ht="15.75">
      <c r="A4" s="266">
        <v>3</v>
      </c>
      <c r="B4" s="197" t="s">
        <v>296</v>
      </c>
      <c r="C4" s="193" t="s">
        <v>919</v>
      </c>
    </row>
    <row r="5" spans="1:3" s="195" customFormat="1" ht="15.75">
      <c r="A5" s="267">
        <v>4</v>
      </c>
      <c r="B5" s="200" t="s">
        <v>297</v>
      </c>
      <c r="C5" s="518" t="s">
        <v>920</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43830</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108027152</v>
      </c>
    </row>
    <row r="7" spans="1:6">
      <c r="A7" s="148">
        <v>2</v>
      </c>
      <c r="B7" s="85" t="s">
        <v>31</v>
      </c>
      <c r="C7" s="322">
        <v>76000000</v>
      </c>
    </row>
    <row r="8" spans="1:6">
      <c r="A8" s="148">
        <v>3</v>
      </c>
      <c r="B8" s="79" t="s">
        <v>32</v>
      </c>
      <c r="C8" s="322"/>
    </row>
    <row r="9" spans="1:6">
      <c r="A9" s="148">
        <v>4</v>
      </c>
      <c r="B9" s="79" t="s">
        <v>33</v>
      </c>
      <c r="C9" s="322">
        <v>1595832</v>
      </c>
    </row>
    <row r="10" spans="1:6">
      <c r="A10" s="148">
        <v>5</v>
      </c>
      <c r="B10" s="79" t="s">
        <v>34</v>
      </c>
      <c r="C10" s="322"/>
    </row>
    <row r="11" spans="1:6">
      <c r="A11" s="148">
        <v>6</v>
      </c>
      <c r="B11" s="86" t="s">
        <v>35</v>
      </c>
      <c r="C11" s="322">
        <v>30431320</v>
      </c>
    </row>
    <row r="12" spans="1:6" s="4" customFormat="1">
      <c r="A12" s="148">
        <v>7</v>
      </c>
      <c r="B12" s="88" t="s">
        <v>36</v>
      </c>
      <c r="C12" s="323">
        <f>SUM(C13:C27)</f>
        <v>5166869</v>
      </c>
    </row>
    <row r="13" spans="1:6" s="4" customFormat="1">
      <c r="A13" s="148">
        <v>8</v>
      </c>
      <c r="B13" s="87" t="s">
        <v>37</v>
      </c>
      <c r="C13" s="324">
        <v>1595832</v>
      </c>
    </row>
    <row r="14" spans="1:6" s="4" customFormat="1" ht="25.5">
      <c r="A14" s="148">
        <v>9</v>
      </c>
      <c r="B14" s="80" t="s">
        <v>38</v>
      </c>
      <c r="C14" s="324"/>
    </row>
    <row r="15" spans="1:6" s="4" customFormat="1">
      <c r="A15" s="148">
        <v>10</v>
      </c>
      <c r="B15" s="81" t="s">
        <v>39</v>
      </c>
      <c r="C15" s="324">
        <v>3571037</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102860283</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17493108.341049999</v>
      </c>
    </row>
    <row r="44" spans="1:3" s="4" customFormat="1">
      <c r="A44" s="150">
        <v>37</v>
      </c>
      <c r="B44" s="79" t="s">
        <v>63</v>
      </c>
      <c r="C44" s="324">
        <v>11470800</v>
      </c>
    </row>
    <row r="45" spans="1:3" s="4" customFormat="1">
      <c r="A45" s="150">
        <v>38</v>
      </c>
      <c r="B45" s="79" t="s">
        <v>64</v>
      </c>
      <c r="C45" s="324"/>
    </row>
    <row r="46" spans="1:3" s="4" customFormat="1">
      <c r="A46" s="150">
        <v>39</v>
      </c>
      <c r="B46" s="79" t="s">
        <v>65</v>
      </c>
      <c r="C46" s="324">
        <v>6022308.341049999</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17493108.341049999</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H23" sqref="H23"/>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43830</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23951655.202858575</v>
      </c>
    </row>
    <row r="8" spans="1:4" s="444" customFormat="1">
      <c r="A8" s="437" t="s">
        <v>845</v>
      </c>
      <c r="B8" s="438" t="s">
        <v>846</v>
      </c>
      <c r="C8" s="500">
        <v>0.06</v>
      </c>
      <c r="D8" s="539">
        <f>C8*'5. RWA'!$C$13</f>
        <v>31935540.270478096</v>
      </c>
    </row>
    <row r="9" spans="1:4" s="444" customFormat="1">
      <c r="A9" s="437" t="s">
        <v>847</v>
      </c>
      <c r="B9" s="438" t="s">
        <v>848</v>
      </c>
      <c r="C9" s="500">
        <v>0.08</v>
      </c>
      <c r="D9" s="539">
        <f>C9*'5. RWA'!$C$13</f>
        <v>42580720.360637464</v>
      </c>
    </row>
    <row r="10" spans="1:4" s="444" customFormat="1">
      <c r="A10" s="434" t="s">
        <v>849</v>
      </c>
      <c r="B10" s="435" t="s">
        <v>850</v>
      </c>
      <c r="C10" s="501"/>
      <c r="D10" s="496"/>
    </row>
    <row r="11" spans="1:4" s="445" customFormat="1">
      <c r="A11" s="439" t="s">
        <v>851</v>
      </c>
      <c r="B11" s="440" t="s">
        <v>852</v>
      </c>
      <c r="C11" s="502">
        <v>2.5000000000000001E-2</v>
      </c>
      <c r="D11" s="540">
        <f>C11*'5. RWA'!$C$13</f>
        <v>13306475.112699209</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2.4382322432495877E-2</v>
      </c>
      <c r="D15" s="540">
        <f>C15*'5. RWA'!$C$13</f>
        <v>12977710.66551256</v>
      </c>
    </row>
    <row r="16" spans="1:4" s="444" customFormat="1">
      <c r="A16" s="459" t="s">
        <v>861</v>
      </c>
      <c r="B16" s="440" t="s">
        <v>863</v>
      </c>
      <c r="C16" s="502">
        <v>3.2618863701135759E-2</v>
      </c>
      <c r="D16" s="540">
        <f>C16*'5. RWA'!$C$13</f>
        <v>17361683.921747621</v>
      </c>
    </row>
    <row r="17" spans="1:6" s="444" customFormat="1">
      <c r="A17" s="459" t="s">
        <v>862</v>
      </c>
      <c r="B17" s="440" t="s">
        <v>910</v>
      </c>
      <c r="C17" s="502">
        <v>7.308644081414703E-2</v>
      </c>
      <c r="D17" s="540">
        <f>C17*'5. RWA'!$C$13</f>
        <v>38900916.230768442</v>
      </c>
    </row>
    <row r="18" spans="1:6" s="443" customFormat="1">
      <c r="A18" s="568" t="s">
        <v>911</v>
      </c>
      <c r="B18" s="569"/>
      <c r="C18" s="504" t="s">
        <v>840</v>
      </c>
      <c r="D18" s="498" t="s">
        <v>841</v>
      </c>
      <c r="F18" s="444"/>
    </row>
    <row r="19" spans="1:6" s="444" customFormat="1">
      <c r="A19" s="441">
        <v>4</v>
      </c>
      <c r="B19" s="440" t="s">
        <v>25</v>
      </c>
      <c r="C19" s="502">
        <f>C7+C11+C12+C13+C15</f>
        <v>9.4382322432495891E-2</v>
      </c>
      <c r="D19" s="541">
        <f>C19*'5. RWA'!$C$13</f>
        <v>50235840.981070347</v>
      </c>
    </row>
    <row r="20" spans="1:6" s="444" customFormat="1">
      <c r="A20" s="441">
        <v>5</v>
      </c>
      <c r="B20" s="440" t="s">
        <v>126</v>
      </c>
      <c r="C20" s="502">
        <f>C8+C11+C12+C13+C16</f>
        <v>0.11761886370113575</v>
      </c>
      <c r="D20" s="541">
        <f>C20*'5. RWA'!$C$13</f>
        <v>62603699.30492492</v>
      </c>
    </row>
    <row r="21" spans="1:6" s="444" customFormat="1" ht="13.5" thickBot="1">
      <c r="A21" s="446" t="s">
        <v>858</v>
      </c>
      <c r="B21" s="447" t="s">
        <v>90</v>
      </c>
      <c r="C21" s="505">
        <f>C9+C11+C12+C13+C17</f>
        <v>0.17808644081414704</v>
      </c>
      <c r="D21" s="542">
        <f>C21*'5. RWA'!$C$13</f>
        <v>94788111.704105124</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30" activePane="bottomRight" state="frozen"/>
      <selection pane="topRight" activeCell="B1" sqref="B1"/>
      <selection pane="bottomLeft" activeCell="A5" sqref="A5"/>
      <selection pane="bottomRight" activeCell="E56" sqref="E56"/>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43830</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7001168</v>
      </c>
      <c r="D6" s="154"/>
      <c r="E6" s="8"/>
    </row>
    <row r="7" spans="1:6">
      <c r="A7" s="153">
        <v>2</v>
      </c>
      <c r="B7" s="92" t="s">
        <v>193</v>
      </c>
      <c r="C7" s="328">
        <v>38774332</v>
      </c>
      <c r="D7" s="155"/>
      <c r="E7" s="8"/>
    </row>
    <row r="8" spans="1:6">
      <c r="A8" s="153">
        <v>3</v>
      </c>
      <c r="B8" s="92" t="s">
        <v>194</v>
      </c>
      <c r="C8" s="328">
        <v>23363443</v>
      </c>
      <c r="D8" s="155"/>
      <c r="E8" s="8"/>
    </row>
    <row r="9" spans="1:6">
      <c r="A9" s="153">
        <v>4</v>
      </c>
      <c r="B9" s="92" t="s">
        <v>223</v>
      </c>
      <c r="C9" s="328"/>
      <c r="D9" s="155"/>
      <c r="E9" s="8"/>
    </row>
    <row r="10" spans="1:6">
      <c r="A10" s="153">
        <v>5</v>
      </c>
      <c r="B10" s="92" t="s">
        <v>195</v>
      </c>
      <c r="C10" s="328">
        <v>13633029</v>
      </c>
      <c r="D10" s="155"/>
      <c r="E10" s="8"/>
    </row>
    <row r="11" spans="1:6">
      <c r="A11" s="153">
        <v>6.1</v>
      </c>
      <c r="B11" s="92" t="s">
        <v>196</v>
      </c>
      <c r="C11" s="329">
        <v>425998929</v>
      </c>
      <c r="D11" s="156"/>
      <c r="E11" s="9"/>
    </row>
    <row r="12" spans="1:6">
      <c r="A12" s="153">
        <v>6.2</v>
      </c>
      <c r="B12" s="93" t="s">
        <v>197</v>
      </c>
      <c r="C12" s="329">
        <v>-22655158</v>
      </c>
      <c r="D12" s="156"/>
      <c r="E12" s="9"/>
    </row>
    <row r="13" spans="1:6">
      <c r="A13" s="153" t="s">
        <v>796</v>
      </c>
      <c r="B13" s="94" t="s">
        <v>797</v>
      </c>
      <c r="C13" s="329">
        <v>6022308.341049999</v>
      </c>
      <c r="D13" s="156"/>
      <c r="E13" s="9"/>
    </row>
    <row r="14" spans="1:6">
      <c r="A14" s="153">
        <v>6</v>
      </c>
      <c r="B14" s="92" t="s">
        <v>198</v>
      </c>
      <c r="C14" s="335">
        <f>C11+C12</f>
        <v>403343771</v>
      </c>
      <c r="D14" s="156"/>
      <c r="E14" s="8"/>
    </row>
    <row r="15" spans="1:6">
      <c r="A15" s="153">
        <v>7</v>
      </c>
      <c r="B15" s="92" t="s">
        <v>199</v>
      </c>
      <c r="C15" s="328">
        <v>2452738</v>
      </c>
      <c r="D15" s="155"/>
      <c r="E15" s="8"/>
    </row>
    <row r="16" spans="1:6">
      <c r="A16" s="153">
        <v>8</v>
      </c>
      <c r="B16" s="92" t="s">
        <v>200</v>
      </c>
      <c r="C16" s="328">
        <v>477491</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19200419</v>
      </c>
      <c r="D21" s="155"/>
      <c r="E21" s="8"/>
    </row>
    <row r="22" spans="1:5">
      <c r="A22" s="153">
        <v>10.1</v>
      </c>
      <c r="B22" s="94" t="s">
        <v>273</v>
      </c>
      <c r="C22" s="328">
        <v>3571037</v>
      </c>
      <c r="D22" s="273" t="s">
        <v>699</v>
      </c>
      <c r="E22" s="8"/>
    </row>
    <row r="23" spans="1:5">
      <c r="A23" s="153">
        <v>11</v>
      </c>
      <c r="B23" s="95" t="s">
        <v>203</v>
      </c>
      <c r="C23" s="330">
        <v>4995126.9249999523</v>
      </c>
      <c r="D23" s="157"/>
      <c r="E23" s="8"/>
    </row>
    <row r="24" spans="1:5">
      <c r="A24" s="153">
        <v>12</v>
      </c>
      <c r="B24" s="97" t="s">
        <v>204</v>
      </c>
      <c r="C24" s="331">
        <f>SUM(C6:C10,C14:C17,C21,C23)</f>
        <v>513295517.92499995</v>
      </c>
      <c r="D24" s="158"/>
      <c r="E24" s="7"/>
    </row>
    <row r="25" spans="1:5">
      <c r="A25" s="153">
        <v>13</v>
      </c>
      <c r="B25" s="92" t="s">
        <v>205</v>
      </c>
      <c r="C25" s="332">
        <v>92707575</v>
      </c>
      <c r="D25" s="159"/>
      <c r="E25" s="8"/>
    </row>
    <row r="26" spans="1:5">
      <c r="A26" s="153">
        <v>14</v>
      </c>
      <c r="B26" s="92" t="s">
        <v>206</v>
      </c>
      <c r="C26" s="328">
        <v>65159110.200000033</v>
      </c>
      <c r="D26" s="155"/>
      <c r="E26" s="8"/>
    </row>
    <row r="27" spans="1:5">
      <c r="A27" s="153">
        <v>15</v>
      </c>
      <c r="B27" s="92" t="s">
        <v>207</v>
      </c>
      <c r="C27" s="328">
        <v>8111100.7800000012</v>
      </c>
      <c r="D27" s="155"/>
      <c r="E27" s="8"/>
    </row>
    <row r="28" spans="1:5">
      <c r="A28" s="153">
        <v>16</v>
      </c>
      <c r="B28" s="92" t="s">
        <v>208</v>
      </c>
      <c r="C28" s="328">
        <v>36073832.25</v>
      </c>
      <c r="D28" s="155"/>
      <c r="E28" s="8"/>
    </row>
    <row r="29" spans="1:5">
      <c r="A29" s="153">
        <v>17</v>
      </c>
      <c r="B29" s="92" t="s">
        <v>209</v>
      </c>
      <c r="C29" s="328"/>
      <c r="D29" s="155"/>
      <c r="E29" s="8"/>
    </row>
    <row r="30" spans="1:5">
      <c r="A30" s="153">
        <v>18</v>
      </c>
      <c r="B30" s="92" t="s">
        <v>210</v>
      </c>
      <c r="C30" s="328">
        <v>164892750</v>
      </c>
      <c r="D30" s="155"/>
      <c r="E30" s="8"/>
    </row>
    <row r="31" spans="1:5">
      <c r="A31" s="153">
        <v>19</v>
      </c>
      <c r="B31" s="92" t="s">
        <v>211</v>
      </c>
      <c r="C31" s="328">
        <v>4109350</v>
      </c>
      <c r="D31" s="155"/>
      <c r="E31" s="8"/>
    </row>
    <row r="32" spans="1:5">
      <c r="A32" s="153">
        <v>20</v>
      </c>
      <c r="B32" s="92" t="s">
        <v>133</v>
      </c>
      <c r="C32" s="328">
        <v>5537647.6950000003</v>
      </c>
      <c r="D32" s="155"/>
      <c r="E32" s="8"/>
    </row>
    <row r="33" spans="1:5">
      <c r="A33" s="153">
        <v>20.100000000000001</v>
      </c>
      <c r="B33" s="96" t="s">
        <v>795</v>
      </c>
      <c r="C33" s="330"/>
      <c r="D33" s="157"/>
      <c r="E33" s="8"/>
    </row>
    <row r="34" spans="1:5">
      <c r="A34" s="153">
        <v>21</v>
      </c>
      <c r="B34" s="95" t="s">
        <v>212</v>
      </c>
      <c r="C34" s="330">
        <v>28677000</v>
      </c>
      <c r="D34" s="157"/>
      <c r="E34" s="8"/>
    </row>
    <row r="35" spans="1:5">
      <c r="A35" s="153">
        <v>21.1</v>
      </c>
      <c r="B35" s="96" t="s">
        <v>272</v>
      </c>
      <c r="C35" s="333">
        <v>11470800</v>
      </c>
      <c r="D35" s="160"/>
      <c r="E35" s="8"/>
    </row>
    <row r="36" spans="1:5">
      <c r="A36" s="153">
        <v>22</v>
      </c>
      <c r="B36" s="97" t="s">
        <v>213</v>
      </c>
      <c r="C36" s="331">
        <f>SUM(C25:C34)</f>
        <v>405268365.92500001</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30431319.999999993</v>
      </c>
      <c r="D42" s="155"/>
      <c r="E42" s="8"/>
    </row>
    <row r="43" spans="1:5">
      <c r="A43" s="153">
        <v>29</v>
      </c>
      <c r="B43" s="95" t="s">
        <v>37</v>
      </c>
      <c r="C43" s="328">
        <v>1595832</v>
      </c>
      <c r="D43" s="155"/>
      <c r="E43" s="8"/>
    </row>
    <row r="44" spans="1:5" ht="16.5" thickBot="1">
      <c r="A44" s="161">
        <v>30</v>
      </c>
      <c r="B44" s="162" t="s">
        <v>220</v>
      </c>
      <c r="C44" s="334">
        <f>SUM(C37:C43)</f>
        <v>108027152</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I8" activePane="bottomRight" state="frozen"/>
      <selection pane="topRight" activeCell="C1" sqref="C1"/>
      <selection pane="bottomLeft" activeCell="A8" sqref="A8"/>
      <selection pane="bottomRight" activeCell="P30" sqref="P30"/>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11.5703125"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43830</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18387261</v>
      </c>
      <c r="D8" s="336"/>
      <c r="E8" s="336"/>
      <c r="F8" s="355"/>
      <c r="G8" s="336"/>
      <c r="H8" s="336"/>
      <c r="I8" s="336"/>
      <c r="J8" s="336"/>
      <c r="K8" s="336"/>
      <c r="L8" s="336"/>
      <c r="M8" s="336">
        <v>34020100</v>
      </c>
      <c r="N8" s="336"/>
      <c r="O8" s="336"/>
      <c r="P8" s="336"/>
      <c r="Q8" s="336"/>
      <c r="R8" s="355"/>
      <c r="S8" s="368">
        <f>$C$6*SUM(C8:D8)+$E$6*SUM(E8:F8)+$G$6*SUM(G8:H8)+$I$6*SUM(I8:J8)+$K$6*SUM(K8:L8)+$M$6*SUM(M8:N8)+$O$6*SUM(O8:P8)+$Q$6*SUM(Q8:R8)</f>
        <v>34020100</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18592330</v>
      </c>
      <c r="F13" s="336"/>
      <c r="G13" s="336"/>
      <c r="H13" s="336"/>
      <c r="I13" s="336">
        <v>4739708.0999999996</v>
      </c>
      <c r="J13" s="336"/>
      <c r="K13" s="336"/>
      <c r="L13" s="336"/>
      <c r="M13" s="336">
        <v>31404.9</v>
      </c>
      <c r="N13" s="336"/>
      <c r="O13" s="336"/>
      <c r="P13" s="336"/>
      <c r="Q13" s="336"/>
      <c r="R13" s="355"/>
      <c r="S13" s="368">
        <f t="shared" si="0"/>
        <v>6119724.9500000002</v>
      </c>
    </row>
    <row r="14" spans="1:19" s="172" customFormat="1">
      <c r="A14" s="127">
        <v>7</v>
      </c>
      <c r="B14" s="190" t="s">
        <v>75</v>
      </c>
      <c r="C14" s="336"/>
      <c r="D14" s="336"/>
      <c r="E14" s="336"/>
      <c r="F14" s="336"/>
      <c r="G14" s="336"/>
      <c r="H14" s="336"/>
      <c r="I14" s="336"/>
      <c r="J14" s="336"/>
      <c r="K14" s="336"/>
      <c r="L14" s="336"/>
      <c r="M14" s="336">
        <v>301398362.58999997</v>
      </c>
      <c r="N14" s="336">
        <v>9659834.4610000011</v>
      </c>
      <c r="O14" s="336"/>
      <c r="P14" s="336"/>
      <c r="Q14" s="336"/>
      <c r="R14" s="355"/>
      <c r="S14" s="368">
        <f t="shared" si="0"/>
        <v>311058197.051</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16000631.263000002</v>
      </c>
      <c r="N17" s="336">
        <v>523.94500000000005</v>
      </c>
      <c r="O17" s="336"/>
      <c r="P17" s="336"/>
      <c r="Q17" s="336"/>
      <c r="R17" s="355"/>
      <c r="S17" s="368">
        <f t="shared" si="0"/>
        <v>16001155.208000002</v>
      </c>
    </row>
    <row r="18" spans="1:19" s="172" customFormat="1">
      <c r="A18" s="127">
        <v>11</v>
      </c>
      <c r="B18" s="190" t="s">
        <v>72</v>
      </c>
      <c r="C18" s="336"/>
      <c r="D18" s="336"/>
      <c r="E18" s="336"/>
      <c r="F18" s="336"/>
      <c r="G18" s="336"/>
      <c r="H18" s="336"/>
      <c r="I18" s="336"/>
      <c r="J18" s="336"/>
      <c r="K18" s="336"/>
      <c r="L18" s="336"/>
      <c r="M18" s="336">
        <v>19043908.930000003</v>
      </c>
      <c r="N18" s="336">
        <v>83690.258999999991</v>
      </c>
      <c r="O18" s="336">
        <v>674330.96999999986</v>
      </c>
      <c r="P18" s="336"/>
      <c r="Q18" s="336"/>
      <c r="R18" s="355"/>
      <c r="S18" s="368">
        <f t="shared" si="0"/>
        <v>20139095.644000001</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7001168</v>
      </c>
      <c r="D21" s="336"/>
      <c r="E21" s="336"/>
      <c r="F21" s="336"/>
      <c r="G21" s="336"/>
      <c r="H21" s="336"/>
      <c r="I21" s="336"/>
      <c r="J21" s="336"/>
      <c r="K21" s="336"/>
      <c r="L21" s="336"/>
      <c r="M21" s="336">
        <v>97076208.701999962</v>
      </c>
      <c r="N21" s="336">
        <v>486596.62399999937</v>
      </c>
      <c r="O21" s="336"/>
      <c r="P21" s="336"/>
      <c r="Q21" s="336"/>
      <c r="R21" s="355"/>
      <c r="S21" s="368">
        <f t="shared" si="0"/>
        <v>97562805.32599996</v>
      </c>
    </row>
    <row r="22" spans="1:19" ht="13.5" thickBot="1">
      <c r="A22" s="109"/>
      <c r="B22" s="174" t="s">
        <v>70</v>
      </c>
      <c r="C22" s="337">
        <f>SUM(C8:C21)</f>
        <v>25388429</v>
      </c>
      <c r="D22" s="337">
        <f t="shared" ref="D22:S22" si="1">SUM(D8:D21)</f>
        <v>0</v>
      </c>
      <c r="E22" s="337">
        <f t="shared" si="1"/>
        <v>18592330</v>
      </c>
      <c r="F22" s="337">
        <f t="shared" si="1"/>
        <v>0</v>
      </c>
      <c r="G22" s="337">
        <f t="shared" si="1"/>
        <v>0</v>
      </c>
      <c r="H22" s="337">
        <f t="shared" si="1"/>
        <v>0</v>
      </c>
      <c r="I22" s="337">
        <f t="shared" si="1"/>
        <v>4739708.0999999996</v>
      </c>
      <c r="J22" s="337">
        <f t="shared" si="1"/>
        <v>0</v>
      </c>
      <c r="K22" s="337">
        <f t="shared" si="1"/>
        <v>0</v>
      </c>
      <c r="L22" s="337">
        <f t="shared" si="1"/>
        <v>0</v>
      </c>
      <c r="M22" s="337">
        <f t="shared" si="1"/>
        <v>467570616.38499993</v>
      </c>
      <c r="N22" s="337">
        <f t="shared" si="1"/>
        <v>10230645.289000001</v>
      </c>
      <c r="O22" s="337">
        <f t="shared" si="1"/>
        <v>674330.96999999986</v>
      </c>
      <c r="P22" s="337">
        <f t="shared" si="1"/>
        <v>0</v>
      </c>
      <c r="Q22" s="337">
        <f t="shared" si="1"/>
        <v>0</v>
      </c>
      <c r="R22" s="337">
        <f t="shared" si="1"/>
        <v>0</v>
      </c>
      <c r="S22" s="523">
        <f t="shared" si="1"/>
        <v>484901078.17899996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R29" sqref="R29"/>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43830</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2175558.1469999999</v>
      </c>
      <c r="E13" s="336"/>
      <c r="F13" s="336"/>
      <c r="G13" s="336"/>
      <c r="H13" s="336"/>
      <c r="I13" s="336"/>
      <c r="J13" s="336"/>
      <c r="K13" s="336"/>
      <c r="L13" s="339"/>
      <c r="M13" s="338"/>
      <c r="N13" s="336"/>
      <c r="O13" s="336"/>
      <c r="P13" s="336"/>
      <c r="Q13" s="336"/>
      <c r="R13" s="336"/>
      <c r="S13" s="339"/>
      <c r="T13" s="358">
        <v>1611657.2599999998</v>
      </c>
      <c r="U13" s="358">
        <v>563900.8870000001</v>
      </c>
      <c r="V13" s="340">
        <f t="shared" si="0"/>
        <v>2175558.1469999999</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1295265.9279999998</v>
      </c>
      <c r="E20" s="336"/>
      <c r="F20" s="336"/>
      <c r="G20" s="336"/>
      <c r="H20" s="336"/>
      <c r="I20" s="336"/>
      <c r="J20" s="336"/>
      <c r="K20" s="336"/>
      <c r="L20" s="339"/>
      <c r="M20" s="338"/>
      <c r="N20" s="336"/>
      <c r="O20" s="336"/>
      <c r="P20" s="336"/>
      <c r="Q20" s="336"/>
      <c r="R20" s="336"/>
      <c r="S20" s="339"/>
      <c r="T20" s="358">
        <v>1295265.9279999998</v>
      </c>
      <c r="U20" s="358"/>
      <c r="V20" s="340">
        <f t="shared" si="0"/>
        <v>1295265.9279999998</v>
      </c>
    </row>
    <row r="21" spans="1:22" ht="13.5" thickBot="1">
      <c r="A21" s="109"/>
      <c r="B21" s="110" t="s">
        <v>70</v>
      </c>
      <c r="C21" s="341">
        <f>SUM(C7:C20)</f>
        <v>0</v>
      </c>
      <c r="D21" s="337">
        <f t="shared" ref="D21:V21" si="1">SUM(D7:D20)</f>
        <v>3470824.0749999997</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2906923.1879999996</v>
      </c>
      <c r="U21" s="342">
        <f t="shared" si="1"/>
        <v>563900.8870000001</v>
      </c>
      <c r="V21" s="343">
        <f t="shared" si="1"/>
        <v>3470824.0749999997</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I30" sqref="I30"/>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43830</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52407361</v>
      </c>
      <c r="D8" s="345"/>
      <c r="E8" s="344"/>
      <c r="F8" s="344">
        <v>34020100</v>
      </c>
      <c r="G8" s="357">
        <v>34020100</v>
      </c>
      <c r="H8" s="366">
        <f>G8/(C8+E8)</f>
        <v>0.64914735928031175</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23363443</v>
      </c>
      <c r="D13" s="345"/>
      <c r="E13" s="344"/>
      <c r="F13" s="344">
        <v>6119724.9500000002</v>
      </c>
      <c r="G13" s="357">
        <v>6119724.9500000002</v>
      </c>
      <c r="H13" s="366">
        <f t="shared" ref="H13:H21" si="0">G13/(C13+E13)</f>
        <v>0.26193592057472009</v>
      </c>
    </row>
    <row r="14" spans="1:9">
      <c r="A14" s="98">
        <v>7</v>
      </c>
      <c r="B14" s="80" t="s">
        <v>75</v>
      </c>
      <c r="C14" s="344">
        <v>301398362.58999997</v>
      </c>
      <c r="D14" s="345">
        <v>37755544.100000001</v>
      </c>
      <c r="E14" s="344">
        <v>9659834.4610000011</v>
      </c>
      <c r="F14" s="345">
        <v>311058197.051</v>
      </c>
      <c r="G14" s="416">
        <v>308882638.90399998</v>
      </c>
      <c r="H14" s="366">
        <f>G14/(C14+E14)</f>
        <v>0.99300594497227368</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16000631.263000002</v>
      </c>
      <c r="D17" s="345">
        <v>1047.8900000000001</v>
      </c>
      <c r="E17" s="344">
        <v>523.94500000000005</v>
      </c>
      <c r="F17" s="345">
        <v>16001155.208000002</v>
      </c>
      <c r="G17" s="416">
        <v>16001155.208000002</v>
      </c>
      <c r="H17" s="366">
        <f t="shared" si="0"/>
        <v>1</v>
      </c>
    </row>
    <row r="18" spans="1:8">
      <c r="A18" s="98">
        <v>11</v>
      </c>
      <c r="B18" s="80" t="s">
        <v>72</v>
      </c>
      <c r="C18" s="344">
        <v>19718239.900000002</v>
      </c>
      <c r="D18" s="345">
        <v>242745.22</v>
      </c>
      <c r="E18" s="344">
        <v>83690.258999999991</v>
      </c>
      <c r="F18" s="345">
        <v>20139095.644000001</v>
      </c>
      <c r="G18" s="416">
        <v>20139095.644000001</v>
      </c>
      <c r="H18" s="366">
        <f t="shared" si="0"/>
        <v>1.017026900018974</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104077376.70199996</v>
      </c>
      <c r="D21" s="345">
        <v>1392583.7499999986</v>
      </c>
      <c r="E21" s="344">
        <v>486596.62399999937</v>
      </c>
      <c r="F21" s="345">
        <v>97562805.32599996</v>
      </c>
      <c r="G21" s="416">
        <v>96267539.397999957</v>
      </c>
      <c r="H21" s="366">
        <f t="shared" si="0"/>
        <v>0.92065686044528794</v>
      </c>
    </row>
    <row r="22" spans="1:8" ht="13.5" thickBot="1">
      <c r="A22" s="170"/>
      <c r="B22" s="177" t="s">
        <v>70</v>
      </c>
      <c r="C22" s="337">
        <f>SUM(C8:C21)</f>
        <v>516965414.45499992</v>
      </c>
      <c r="D22" s="337">
        <f>SUM(D8:D21)</f>
        <v>39391920.960000001</v>
      </c>
      <c r="E22" s="337">
        <f>SUM(E8:E21)</f>
        <v>10230645.289000001</v>
      </c>
      <c r="F22" s="337">
        <f>SUM(F8:F21)</f>
        <v>484901078.17899996</v>
      </c>
      <c r="G22" s="337">
        <f>SUM(G8:G21)</f>
        <v>481430254.10399991</v>
      </c>
      <c r="H22" s="367">
        <f>G22/(C22+E22)</f>
        <v>0.91319015991465624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L41" sqref="L41"/>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43830</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53019295.849162214</v>
      </c>
      <c r="G8" s="524">
        <v>51197117.033308074</v>
      </c>
      <c r="H8" s="524">
        <v>104216412.88247029</v>
      </c>
      <c r="I8" s="524">
        <v>22475481.248707667</v>
      </c>
      <c r="J8" s="524">
        <v>45412001.602550499</v>
      </c>
      <c r="K8" s="525">
        <v>67887482.851258174</v>
      </c>
    </row>
    <row r="9" spans="1:11">
      <c r="A9" s="408" t="s">
        <v>801</v>
      </c>
      <c r="B9" s="397"/>
      <c r="C9" s="397"/>
      <c r="D9" s="397"/>
      <c r="E9" s="397"/>
      <c r="F9" s="397"/>
      <c r="G9" s="397"/>
      <c r="H9" s="397"/>
      <c r="I9" s="397"/>
      <c r="J9" s="397"/>
      <c r="K9" s="409"/>
    </row>
    <row r="10" spans="1:11">
      <c r="A10" s="410">
        <v>2</v>
      </c>
      <c r="B10" s="382" t="s">
        <v>802</v>
      </c>
      <c r="C10" s="526">
        <v>5063921.2674242258</v>
      </c>
      <c r="D10" s="527">
        <v>27893179.286363542</v>
      </c>
      <c r="E10" s="527">
        <v>32957100.553787827</v>
      </c>
      <c r="F10" s="527">
        <v>26931707.974484857</v>
      </c>
      <c r="G10" s="527">
        <v>19945374.888882577</v>
      </c>
      <c r="H10" s="527">
        <v>46877082.863367438</v>
      </c>
      <c r="I10" s="527">
        <v>277047.30684848491</v>
      </c>
      <c r="J10" s="527">
        <v>1829905.161166667</v>
      </c>
      <c r="K10" s="528">
        <v>2106952.468015152</v>
      </c>
    </row>
    <row r="11" spans="1:11">
      <c r="A11" s="410">
        <v>3</v>
      </c>
      <c r="B11" s="382" t="s">
        <v>803</v>
      </c>
      <c r="C11" s="526">
        <v>47499034.38409093</v>
      </c>
      <c r="D11" s="527">
        <v>322438462.53590912</v>
      </c>
      <c r="E11" s="527">
        <v>369937496.92000002</v>
      </c>
      <c r="F11" s="527">
        <v>1049247.996268939</v>
      </c>
      <c r="G11" s="527">
        <v>7651118.938493182</v>
      </c>
      <c r="H11" s="527">
        <v>8700366.9347621202</v>
      </c>
      <c r="I11" s="527">
        <v>17833699.316924248</v>
      </c>
      <c r="J11" s="527">
        <v>21571966.845189393</v>
      </c>
      <c r="K11" s="528">
        <v>39405666.162113644</v>
      </c>
    </row>
    <row r="12" spans="1:11">
      <c r="A12" s="410">
        <v>4</v>
      </c>
      <c r="B12" s="382" t="s">
        <v>804</v>
      </c>
      <c r="C12" s="526"/>
      <c r="D12" s="527"/>
      <c r="E12" s="527">
        <v>0</v>
      </c>
      <c r="F12" s="527"/>
      <c r="G12" s="527"/>
      <c r="H12" s="527">
        <v>0</v>
      </c>
      <c r="I12" s="527"/>
      <c r="J12" s="527"/>
      <c r="K12" s="528">
        <v>0</v>
      </c>
    </row>
    <row r="13" spans="1:11">
      <c r="A13" s="410">
        <v>5</v>
      </c>
      <c r="B13" s="382" t="s">
        <v>805</v>
      </c>
      <c r="C13" s="526">
        <v>14881017.464696966</v>
      </c>
      <c r="D13" s="527">
        <v>23488390.479393933</v>
      </c>
      <c r="E13" s="527">
        <v>38369407.944090895</v>
      </c>
      <c r="F13" s="527">
        <v>4319313.6249315795</v>
      </c>
      <c r="G13" s="527">
        <v>9437207.5142078754</v>
      </c>
      <c r="H13" s="527">
        <v>13756521.139139455</v>
      </c>
      <c r="I13" s="527">
        <v>1172550.0486136363</v>
      </c>
      <c r="J13" s="527">
        <v>2254489.586333333</v>
      </c>
      <c r="K13" s="528">
        <v>3427039.6349469693</v>
      </c>
    </row>
    <row r="14" spans="1:11">
      <c r="A14" s="410">
        <v>6</v>
      </c>
      <c r="B14" s="382" t="s">
        <v>820</v>
      </c>
      <c r="C14" s="526"/>
      <c r="D14" s="527"/>
      <c r="E14" s="527">
        <v>0</v>
      </c>
      <c r="F14" s="527"/>
      <c r="G14" s="527"/>
      <c r="H14" s="527"/>
      <c r="I14" s="527"/>
      <c r="J14" s="527"/>
      <c r="K14" s="528">
        <v>0</v>
      </c>
    </row>
    <row r="15" spans="1:11">
      <c r="A15" s="410">
        <v>7</v>
      </c>
      <c r="B15" s="382" t="s">
        <v>807</v>
      </c>
      <c r="C15" s="526">
        <v>2039647.9012121207</v>
      </c>
      <c r="D15" s="527">
        <v>6439937.1639393941</v>
      </c>
      <c r="E15" s="527">
        <v>8479585.0651515145</v>
      </c>
      <c r="F15" s="527">
        <v>321320.85303030291</v>
      </c>
      <c r="G15" s="527">
        <v>1463567.1028787873</v>
      </c>
      <c r="H15" s="527">
        <v>1784887.9559090901</v>
      </c>
      <c r="I15" s="527">
        <v>321320.85303030291</v>
      </c>
      <c r="J15" s="527">
        <v>1463567.1028787873</v>
      </c>
      <c r="K15" s="528">
        <v>1784887.9559090901</v>
      </c>
    </row>
    <row r="16" spans="1:11">
      <c r="A16" s="410">
        <v>8</v>
      </c>
      <c r="B16" s="383" t="s">
        <v>808</v>
      </c>
      <c r="C16" s="526">
        <v>69483621.017424241</v>
      </c>
      <c r="D16" s="527">
        <v>380259969.46560615</v>
      </c>
      <c r="E16" s="527">
        <v>449743590.48303038</v>
      </c>
      <c r="F16" s="527">
        <v>32621590.448715676</v>
      </c>
      <c r="G16" s="527">
        <v>38497268.444462419</v>
      </c>
      <c r="H16" s="527">
        <v>71118858.89317809</v>
      </c>
      <c r="I16" s="527">
        <v>19604617.525416672</v>
      </c>
      <c r="J16" s="527">
        <v>27119928.695568178</v>
      </c>
      <c r="K16" s="528">
        <v>46724546.220984846</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118613149.905</v>
      </c>
      <c r="D19" s="527">
        <v>263750463.98651516</v>
      </c>
      <c r="E19" s="527">
        <v>382363613.89151508</v>
      </c>
      <c r="F19" s="527">
        <v>3329127.2537121214</v>
      </c>
      <c r="G19" s="527">
        <v>2502705.7404545452</v>
      </c>
      <c r="H19" s="527">
        <v>5831832.9941666666</v>
      </c>
      <c r="I19" s="527">
        <v>33872941.854166672</v>
      </c>
      <c r="J19" s="527">
        <v>9582295.4127272721</v>
      </c>
      <c r="K19" s="528">
        <v>43455237.266893946</v>
      </c>
    </row>
    <row r="20" spans="1:11">
      <c r="A20" s="410">
        <v>11</v>
      </c>
      <c r="B20" s="382" t="s">
        <v>812</v>
      </c>
      <c r="C20" s="526">
        <v>1868407.6559090915</v>
      </c>
      <c r="D20" s="527">
        <v>4955027.3566666665</v>
      </c>
      <c r="E20" s="527">
        <v>6823435.0125757605</v>
      </c>
      <c r="F20" s="527">
        <v>1011.952272727276</v>
      </c>
      <c r="G20" s="527">
        <v>0</v>
      </c>
      <c r="H20" s="527">
        <v>1011.952272727276</v>
      </c>
      <c r="I20" s="527">
        <v>1011.952272727276</v>
      </c>
      <c r="J20" s="527">
        <v>0</v>
      </c>
      <c r="K20" s="528">
        <v>1011.952272727276</v>
      </c>
    </row>
    <row r="21" spans="1:11" ht="13.5" thickBot="1">
      <c r="A21" s="238">
        <v>12</v>
      </c>
      <c r="B21" s="411" t="s">
        <v>813</v>
      </c>
      <c r="C21" s="529">
        <v>120481557.56090911</v>
      </c>
      <c r="D21" s="530">
        <v>268705491.34318173</v>
      </c>
      <c r="E21" s="529">
        <v>389187048.90409088</v>
      </c>
      <c r="F21" s="530">
        <v>3330139.2059848486</v>
      </c>
      <c r="G21" s="530">
        <v>2502705.7404545452</v>
      </c>
      <c r="H21" s="530">
        <v>5832844.9464393938</v>
      </c>
      <c r="I21" s="530">
        <v>33873953.8064394</v>
      </c>
      <c r="J21" s="530">
        <v>9582295.4127272721</v>
      </c>
      <c r="K21" s="531">
        <v>43456249.219166674</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53019295.849162214</v>
      </c>
      <c r="G23" s="532">
        <v>51197117.033308074</v>
      </c>
      <c r="H23" s="532">
        <v>104216412.88247029</v>
      </c>
      <c r="I23" s="532">
        <v>22475481.248707667</v>
      </c>
      <c r="J23" s="532">
        <v>45412001.602550499</v>
      </c>
      <c r="K23" s="533">
        <v>67887482.851258174</v>
      </c>
    </row>
    <row r="24" spans="1:11" ht="13.5" thickBot="1">
      <c r="A24" s="388">
        <v>14</v>
      </c>
      <c r="B24" s="385" t="s">
        <v>816</v>
      </c>
      <c r="C24" s="412"/>
      <c r="D24" s="391"/>
      <c r="E24" s="392"/>
      <c r="F24" s="534">
        <v>29291451.242730826</v>
      </c>
      <c r="G24" s="534">
        <v>35994562.704007871</v>
      </c>
      <c r="H24" s="534">
        <v>65286013.946738698</v>
      </c>
      <c r="I24" s="534">
        <v>4901154.3813541681</v>
      </c>
      <c r="J24" s="534">
        <v>17537633.282840908</v>
      </c>
      <c r="K24" s="535">
        <v>11681136.555246212</v>
      </c>
    </row>
    <row r="25" spans="1:11" ht="13.5" thickBot="1">
      <c r="A25" s="389">
        <v>15</v>
      </c>
      <c r="B25" s="386" t="s">
        <v>817</v>
      </c>
      <c r="C25" s="390"/>
      <c r="D25" s="390"/>
      <c r="E25" s="390"/>
      <c r="F25" s="536">
        <v>1.8100603964550872</v>
      </c>
      <c r="G25" s="536">
        <v>1.4223569669206579</v>
      </c>
      <c r="H25" s="536">
        <v>1.5963053429405507</v>
      </c>
      <c r="I25" s="536">
        <v>4.5857525594812598</v>
      </c>
      <c r="J25" s="536">
        <v>2.5894030779502217</v>
      </c>
      <c r="K25" s="537">
        <v>5.811718965032445</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I31" sqref="I31"/>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43830</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17720659</v>
      </c>
      <c r="D7" s="112"/>
      <c r="E7" s="349">
        <f t="shared" ref="E7:M7" si="0">SUM(E8:E13)</f>
        <v>354413.18</v>
      </c>
      <c r="F7" s="346">
        <f>SUM(F8:F13)</f>
        <v>0</v>
      </c>
      <c r="G7" s="346">
        <f t="shared" si="0"/>
        <v>0</v>
      </c>
      <c r="H7" s="346">
        <f t="shared" si="0"/>
        <v>0</v>
      </c>
      <c r="I7" s="346">
        <f t="shared" si="0"/>
        <v>0</v>
      </c>
      <c r="J7" s="346">
        <f t="shared" si="0"/>
        <v>0</v>
      </c>
      <c r="K7" s="346">
        <f t="shared" si="0"/>
        <v>354413.18</v>
      </c>
      <c r="L7" s="346">
        <f t="shared" si="0"/>
        <v>0</v>
      </c>
      <c r="M7" s="346">
        <f t="shared" si="0"/>
        <v>0</v>
      </c>
      <c r="N7" s="181">
        <f>SUM(N8:N13)</f>
        <v>354413.18</v>
      </c>
    </row>
    <row r="8" spans="1:14">
      <c r="A8" s="180">
        <v>1.1000000000000001</v>
      </c>
      <c r="B8" s="118" t="s">
        <v>81</v>
      </c>
      <c r="C8" s="347">
        <v>17720659</v>
      </c>
      <c r="D8" s="119">
        <v>0.02</v>
      </c>
      <c r="E8" s="349">
        <f>C8*D8</f>
        <v>354413.18</v>
      </c>
      <c r="F8" s="347"/>
      <c r="G8" s="347"/>
      <c r="H8" s="347"/>
      <c r="I8" s="347"/>
      <c r="J8" s="347"/>
      <c r="K8" s="347">
        <v>354413.18</v>
      </c>
      <c r="L8" s="347"/>
      <c r="M8" s="347"/>
      <c r="N8" s="181">
        <f>SUMPRODUCT($F$6:$M$6,F8:M8)</f>
        <v>354413.18</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17720659</v>
      </c>
      <c r="D21" s="184"/>
      <c r="E21" s="351">
        <f>E14+E7</f>
        <v>354413.18</v>
      </c>
      <c r="F21" s="352">
        <f>F7+F14</f>
        <v>0</v>
      </c>
      <c r="G21" s="352">
        <f t="shared" ref="G21:L21" si="4">G7+G14</f>
        <v>0</v>
      </c>
      <c r="H21" s="352">
        <f t="shared" si="4"/>
        <v>0</v>
      </c>
      <c r="I21" s="352">
        <f t="shared" si="4"/>
        <v>0</v>
      </c>
      <c r="J21" s="352">
        <f t="shared" si="4"/>
        <v>0</v>
      </c>
      <c r="K21" s="352">
        <f t="shared" si="4"/>
        <v>354413.18</v>
      </c>
      <c r="L21" s="352">
        <f t="shared" si="4"/>
        <v>0</v>
      </c>
      <c r="M21" s="352">
        <f>M7+M14</f>
        <v>0</v>
      </c>
      <c r="N21" s="185">
        <f>N14+N7</f>
        <v>354413.18</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K14" sqref="K14"/>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43830</v>
      </c>
    </row>
    <row r="3" spans="1:3">
      <c r="A3" s="400"/>
      <c r="B3"/>
    </row>
    <row r="4" spans="1:3">
      <c r="A4" s="400" t="s">
        <v>909</v>
      </c>
      <c r="B4" t="s">
        <v>868</v>
      </c>
    </row>
    <row r="5" spans="1:3">
      <c r="A5" s="471"/>
      <c r="B5" s="471" t="s">
        <v>869</v>
      </c>
      <c r="C5" s="483"/>
    </row>
    <row r="6" spans="1:3">
      <c r="A6" s="472">
        <v>1</v>
      </c>
      <c r="B6" s="484" t="s">
        <v>869</v>
      </c>
      <c r="C6" s="485">
        <v>520536451.45499992</v>
      </c>
    </row>
    <row r="7" spans="1:3">
      <c r="A7" s="472">
        <v>2</v>
      </c>
      <c r="B7" s="484" t="s">
        <v>870</v>
      </c>
      <c r="C7" s="485">
        <v>-5166869</v>
      </c>
    </row>
    <row r="8" spans="1:3">
      <c r="A8" s="473">
        <v>3</v>
      </c>
      <c r="B8" s="486" t="s">
        <v>871</v>
      </c>
      <c r="C8" s="487">
        <v>515369582.45499992</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354413.18</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354413.18</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39391920.960000001</v>
      </c>
    </row>
    <row r="29" spans="1:3">
      <c r="A29" s="475">
        <v>18</v>
      </c>
      <c r="B29" s="484" t="s">
        <v>895</v>
      </c>
      <c r="C29" s="485">
        <v>-29161275.671</v>
      </c>
    </row>
    <row r="30" spans="1:3">
      <c r="A30" s="478">
        <v>19</v>
      </c>
      <c r="B30" s="493" t="s">
        <v>896</v>
      </c>
      <c r="C30" s="487">
        <f>C28+C29</f>
        <v>10230645.289000001</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102860283</v>
      </c>
    </row>
    <row r="36" spans="1:3">
      <c r="A36" s="478">
        <v>21</v>
      </c>
      <c r="B36" s="493" t="s">
        <v>903</v>
      </c>
      <c r="C36" s="487">
        <f>C8+C18+C26+C30</f>
        <v>525954640.92399991</v>
      </c>
    </row>
    <row r="37" spans="1:3">
      <c r="A37" s="480"/>
      <c r="B37" s="480" t="s">
        <v>868</v>
      </c>
      <c r="C37" s="488"/>
    </row>
    <row r="38" spans="1:3">
      <c r="A38" s="478">
        <v>22</v>
      </c>
      <c r="B38" s="493" t="s">
        <v>868</v>
      </c>
      <c r="C38" s="538">
        <f>IFERROR(C35/C36,0)</f>
        <v>0.19556873349248238</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595" t="s">
        <v>366</v>
      </c>
      <c r="B1" s="596"/>
      <c r="C1" s="597"/>
    </row>
    <row r="2" spans="1:3" ht="26.25" customHeight="1">
      <c r="A2" s="241"/>
      <c r="B2" s="598" t="s">
        <v>367</v>
      </c>
      <c r="C2" s="598"/>
    </row>
    <row r="3" spans="1:3" s="246" customFormat="1" ht="11.25" customHeight="1">
      <c r="A3" s="245"/>
      <c r="B3" s="598" t="s">
        <v>672</v>
      </c>
      <c r="C3" s="598"/>
    </row>
    <row r="4" spans="1:3" ht="12" customHeight="1" thickBot="1">
      <c r="A4" s="599" t="s">
        <v>676</v>
      </c>
      <c r="B4" s="600"/>
      <c r="C4" s="601"/>
    </row>
    <row r="5" spans="1:3" ht="12" thickTop="1">
      <c r="A5" s="242"/>
      <c r="B5" s="602" t="s">
        <v>368</v>
      </c>
      <c r="C5" s="603"/>
    </row>
    <row r="6" spans="1:3">
      <c r="A6" s="241"/>
      <c r="B6" s="604" t="s">
        <v>673</v>
      </c>
      <c r="C6" s="605"/>
    </row>
    <row r="7" spans="1:3">
      <c r="A7" s="241"/>
      <c r="B7" s="604" t="s">
        <v>369</v>
      </c>
      <c r="C7" s="605"/>
    </row>
    <row r="8" spans="1:3">
      <c r="A8" s="241"/>
      <c r="B8" s="604" t="s">
        <v>674</v>
      </c>
      <c r="C8" s="605"/>
    </row>
    <row r="9" spans="1:3">
      <c r="A9" s="241"/>
      <c r="B9" s="608" t="s">
        <v>675</v>
      </c>
      <c r="C9" s="609"/>
    </row>
    <row r="10" spans="1:3">
      <c r="A10" s="241"/>
      <c r="B10" s="606" t="s">
        <v>370</v>
      </c>
      <c r="C10" s="607" t="s">
        <v>370</v>
      </c>
    </row>
    <row r="11" spans="1:3">
      <c r="A11" s="241"/>
      <c r="B11" s="606" t="s">
        <v>371</v>
      </c>
      <c r="C11" s="607" t="s">
        <v>371</v>
      </c>
    </row>
    <row r="12" spans="1:3">
      <c r="A12" s="241"/>
      <c r="B12" s="606" t="s">
        <v>372</v>
      </c>
      <c r="C12" s="607" t="s">
        <v>372</v>
      </c>
    </row>
    <row r="13" spans="1:3">
      <c r="A13" s="241"/>
      <c r="B13" s="606" t="s">
        <v>373</v>
      </c>
      <c r="C13" s="607" t="s">
        <v>373</v>
      </c>
    </row>
    <row r="14" spans="1:3">
      <c r="A14" s="241"/>
      <c r="B14" s="606" t="s">
        <v>374</v>
      </c>
      <c r="C14" s="607" t="s">
        <v>374</v>
      </c>
    </row>
    <row r="15" spans="1:3" ht="21.75" customHeight="1">
      <c r="A15" s="241"/>
      <c r="B15" s="606" t="s">
        <v>375</v>
      </c>
      <c r="C15" s="607" t="s">
        <v>375</v>
      </c>
    </row>
    <row r="16" spans="1:3">
      <c r="A16" s="241"/>
      <c r="B16" s="606" t="s">
        <v>376</v>
      </c>
      <c r="C16" s="607" t="s">
        <v>377</v>
      </c>
    </row>
    <row r="17" spans="1:3">
      <c r="A17" s="241"/>
      <c r="B17" s="606" t="s">
        <v>378</v>
      </c>
      <c r="C17" s="607" t="s">
        <v>379</v>
      </c>
    </row>
    <row r="18" spans="1:3">
      <c r="A18" s="241"/>
      <c r="B18" s="606" t="s">
        <v>380</v>
      </c>
      <c r="C18" s="607" t="s">
        <v>381</v>
      </c>
    </row>
    <row r="19" spans="1:3">
      <c r="A19" s="241"/>
      <c r="B19" s="606" t="s">
        <v>382</v>
      </c>
      <c r="C19" s="607" t="s">
        <v>382</v>
      </c>
    </row>
    <row r="20" spans="1:3">
      <c r="A20" s="241"/>
      <c r="B20" s="606" t="s">
        <v>383</v>
      </c>
      <c r="C20" s="607" t="s">
        <v>383</v>
      </c>
    </row>
    <row r="21" spans="1:3">
      <c r="A21" s="241"/>
      <c r="B21" s="606" t="s">
        <v>384</v>
      </c>
      <c r="C21" s="607" t="s">
        <v>384</v>
      </c>
    </row>
    <row r="22" spans="1:3" ht="23.25" customHeight="1">
      <c r="A22" s="241"/>
      <c r="B22" s="606" t="s">
        <v>385</v>
      </c>
      <c r="C22" s="607" t="s">
        <v>386</v>
      </c>
    </row>
    <row r="23" spans="1:3">
      <c r="A23" s="241"/>
      <c r="B23" s="606" t="s">
        <v>387</v>
      </c>
      <c r="C23" s="607" t="s">
        <v>387</v>
      </c>
    </row>
    <row r="24" spans="1:3">
      <c r="A24" s="241"/>
      <c r="B24" s="606" t="s">
        <v>388</v>
      </c>
      <c r="C24" s="607" t="s">
        <v>389</v>
      </c>
    </row>
    <row r="25" spans="1:3" ht="12" thickBot="1">
      <c r="A25" s="243"/>
      <c r="B25" s="616" t="s">
        <v>390</v>
      </c>
      <c r="C25" s="617"/>
    </row>
    <row r="26" spans="1:3" ht="12.75" thickTop="1" thickBot="1">
      <c r="A26" s="599" t="s">
        <v>686</v>
      </c>
      <c r="B26" s="600"/>
      <c r="C26" s="601"/>
    </row>
    <row r="27" spans="1:3" ht="12.75" thickTop="1" thickBot="1">
      <c r="A27" s="244"/>
      <c r="B27" s="610" t="s">
        <v>391</v>
      </c>
      <c r="C27" s="611"/>
    </row>
    <row r="28" spans="1:3" ht="12.75" thickTop="1" thickBot="1">
      <c r="A28" s="599" t="s">
        <v>677</v>
      </c>
      <c r="B28" s="600"/>
      <c r="C28" s="601"/>
    </row>
    <row r="29" spans="1:3" ht="12" thickTop="1">
      <c r="A29" s="242"/>
      <c r="B29" s="612" t="s">
        <v>392</v>
      </c>
      <c r="C29" s="613" t="s">
        <v>393</v>
      </c>
    </row>
    <row r="30" spans="1:3">
      <c r="A30" s="241"/>
      <c r="B30" s="614" t="s">
        <v>394</v>
      </c>
      <c r="C30" s="615" t="s">
        <v>395</v>
      </c>
    </row>
    <row r="31" spans="1:3">
      <c r="A31" s="241"/>
      <c r="B31" s="614" t="s">
        <v>396</v>
      </c>
      <c r="C31" s="615" t="s">
        <v>397</v>
      </c>
    </row>
    <row r="32" spans="1:3">
      <c r="A32" s="241"/>
      <c r="B32" s="614" t="s">
        <v>398</v>
      </c>
      <c r="C32" s="615" t="s">
        <v>399</v>
      </c>
    </row>
    <row r="33" spans="1:3">
      <c r="A33" s="241"/>
      <c r="B33" s="614" t="s">
        <v>400</v>
      </c>
      <c r="C33" s="615" t="s">
        <v>401</v>
      </c>
    </row>
    <row r="34" spans="1:3">
      <c r="A34" s="241"/>
      <c r="B34" s="614" t="s">
        <v>402</v>
      </c>
      <c r="C34" s="615" t="s">
        <v>403</v>
      </c>
    </row>
    <row r="35" spans="1:3" ht="23.25" customHeight="1">
      <c r="A35" s="241"/>
      <c r="B35" s="614" t="s">
        <v>404</v>
      </c>
      <c r="C35" s="615" t="s">
        <v>405</v>
      </c>
    </row>
    <row r="36" spans="1:3" ht="24" customHeight="1">
      <c r="A36" s="241"/>
      <c r="B36" s="614" t="s">
        <v>406</v>
      </c>
      <c r="C36" s="615" t="s">
        <v>407</v>
      </c>
    </row>
    <row r="37" spans="1:3" ht="24.75" customHeight="1">
      <c r="A37" s="241"/>
      <c r="B37" s="614" t="s">
        <v>408</v>
      </c>
      <c r="C37" s="615" t="s">
        <v>409</v>
      </c>
    </row>
    <row r="38" spans="1:3" ht="23.25" customHeight="1">
      <c r="A38" s="241"/>
      <c r="B38" s="614" t="s">
        <v>678</v>
      </c>
      <c r="C38" s="615" t="s">
        <v>410</v>
      </c>
    </row>
    <row r="39" spans="1:3" ht="39.75" customHeight="1">
      <c r="A39" s="241"/>
      <c r="B39" s="606" t="s">
        <v>698</v>
      </c>
      <c r="C39" s="607" t="s">
        <v>411</v>
      </c>
    </row>
    <row r="40" spans="1:3" ht="12" customHeight="1">
      <c r="A40" s="241"/>
      <c r="B40" s="614" t="s">
        <v>412</v>
      </c>
      <c r="C40" s="615" t="s">
        <v>413</v>
      </c>
    </row>
    <row r="41" spans="1:3" ht="27" customHeight="1" thickBot="1">
      <c r="A41" s="243"/>
      <c r="B41" s="618" t="s">
        <v>414</v>
      </c>
      <c r="C41" s="619" t="s">
        <v>415</v>
      </c>
    </row>
    <row r="42" spans="1:3" ht="12.75" thickTop="1" thickBot="1">
      <c r="A42" s="599" t="s">
        <v>679</v>
      </c>
      <c r="B42" s="600"/>
      <c r="C42" s="601"/>
    </row>
    <row r="43" spans="1:3" ht="12" thickTop="1">
      <c r="A43" s="242"/>
      <c r="B43" s="602" t="s">
        <v>771</v>
      </c>
      <c r="C43" s="603" t="s">
        <v>416</v>
      </c>
    </row>
    <row r="44" spans="1:3">
      <c r="A44" s="241"/>
      <c r="B44" s="604" t="s">
        <v>770</v>
      </c>
      <c r="C44" s="605"/>
    </row>
    <row r="45" spans="1:3" ht="23.25" customHeight="1" thickBot="1">
      <c r="A45" s="243"/>
      <c r="B45" s="620" t="s">
        <v>417</v>
      </c>
      <c r="C45" s="621" t="s">
        <v>418</v>
      </c>
    </row>
    <row r="46" spans="1:3" ht="11.25" customHeight="1" thickTop="1" thickBot="1">
      <c r="A46" s="599" t="s">
        <v>680</v>
      </c>
      <c r="B46" s="600"/>
      <c r="C46" s="601"/>
    </row>
    <row r="47" spans="1:3" ht="26.25" customHeight="1" thickTop="1">
      <c r="A47" s="241"/>
      <c r="B47" s="604" t="s">
        <v>681</v>
      </c>
      <c r="C47" s="605"/>
    </row>
    <row r="48" spans="1:3" ht="12" thickBot="1">
      <c r="A48" s="599" t="s">
        <v>682</v>
      </c>
      <c r="B48" s="600"/>
      <c r="C48" s="601"/>
    </row>
    <row r="49" spans="1:3" ht="12" thickTop="1">
      <c r="A49" s="242"/>
      <c r="B49" s="602" t="s">
        <v>419</v>
      </c>
      <c r="C49" s="603" t="s">
        <v>419</v>
      </c>
    </row>
    <row r="50" spans="1:3" ht="11.25" customHeight="1">
      <c r="A50" s="241"/>
      <c r="B50" s="604" t="s">
        <v>420</v>
      </c>
      <c r="C50" s="605" t="s">
        <v>420</v>
      </c>
    </row>
    <row r="51" spans="1:3">
      <c r="A51" s="241"/>
      <c r="B51" s="604" t="s">
        <v>421</v>
      </c>
      <c r="C51" s="605" t="s">
        <v>421</v>
      </c>
    </row>
    <row r="52" spans="1:3" ht="11.25" customHeight="1">
      <c r="A52" s="241"/>
      <c r="B52" s="604" t="s">
        <v>798</v>
      </c>
      <c r="C52" s="605" t="s">
        <v>422</v>
      </c>
    </row>
    <row r="53" spans="1:3" ht="33.6" customHeight="1">
      <c r="A53" s="241"/>
      <c r="B53" s="604" t="s">
        <v>423</v>
      </c>
      <c r="C53" s="605" t="s">
        <v>423</v>
      </c>
    </row>
    <row r="54" spans="1:3" ht="11.25" customHeight="1">
      <c r="A54" s="241"/>
      <c r="B54" s="604" t="s">
        <v>791</v>
      </c>
      <c r="C54" s="605" t="s">
        <v>424</v>
      </c>
    </row>
    <row r="55" spans="1:3" ht="11.25" customHeight="1" thickBot="1">
      <c r="A55" s="599" t="s">
        <v>683</v>
      </c>
      <c r="B55" s="600"/>
      <c r="C55" s="601"/>
    </row>
    <row r="56" spans="1:3" ht="12" thickTop="1">
      <c r="A56" s="242"/>
      <c r="B56" s="602" t="s">
        <v>419</v>
      </c>
      <c r="C56" s="603" t="s">
        <v>419</v>
      </c>
    </row>
    <row r="57" spans="1:3">
      <c r="A57" s="241"/>
      <c r="B57" s="604" t="s">
        <v>425</v>
      </c>
      <c r="C57" s="605" t="s">
        <v>425</v>
      </c>
    </row>
    <row r="58" spans="1:3">
      <c r="A58" s="241"/>
      <c r="B58" s="604" t="s">
        <v>694</v>
      </c>
      <c r="C58" s="605" t="s">
        <v>426</v>
      </c>
    </row>
    <row r="59" spans="1:3">
      <c r="A59" s="241"/>
      <c r="B59" s="604" t="s">
        <v>427</v>
      </c>
      <c r="C59" s="605" t="s">
        <v>427</v>
      </c>
    </row>
    <row r="60" spans="1:3">
      <c r="A60" s="241"/>
      <c r="B60" s="604" t="s">
        <v>428</v>
      </c>
      <c r="C60" s="605" t="s">
        <v>428</v>
      </c>
    </row>
    <row r="61" spans="1:3">
      <c r="A61" s="241"/>
      <c r="B61" s="604" t="s">
        <v>429</v>
      </c>
      <c r="C61" s="605" t="s">
        <v>429</v>
      </c>
    </row>
    <row r="62" spans="1:3">
      <c r="A62" s="241"/>
      <c r="B62" s="604" t="s">
        <v>695</v>
      </c>
      <c r="C62" s="605" t="s">
        <v>430</v>
      </c>
    </row>
    <row r="63" spans="1:3">
      <c r="A63" s="241"/>
      <c r="B63" s="604" t="s">
        <v>431</v>
      </c>
      <c r="C63" s="605" t="s">
        <v>431</v>
      </c>
    </row>
    <row r="64" spans="1:3" ht="12" thickBot="1">
      <c r="A64" s="243"/>
      <c r="B64" s="620" t="s">
        <v>432</v>
      </c>
      <c r="C64" s="621" t="s">
        <v>432</v>
      </c>
    </row>
    <row r="65" spans="1:3" ht="11.25" customHeight="1" thickTop="1">
      <c r="A65" s="622" t="s">
        <v>684</v>
      </c>
      <c r="B65" s="623"/>
      <c r="C65" s="624"/>
    </row>
    <row r="66" spans="1:3" ht="12" thickBot="1">
      <c r="A66" s="243"/>
      <c r="B66" s="620" t="s">
        <v>433</v>
      </c>
      <c r="C66" s="621" t="s">
        <v>433</v>
      </c>
    </row>
    <row r="67" spans="1:3" ht="11.25" customHeight="1" thickTop="1" thickBot="1">
      <c r="A67" s="599" t="s">
        <v>685</v>
      </c>
      <c r="B67" s="600"/>
      <c r="C67" s="601"/>
    </row>
    <row r="68" spans="1:3" ht="12" thickTop="1">
      <c r="A68" s="242"/>
      <c r="B68" s="602" t="s">
        <v>434</v>
      </c>
      <c r="C68" s="603" t="s">
        <v>434</v>
      </c>
    </row>
    <row r="69" spans="1:3">
      <c r="A69" s="241"/>
      <c r="B69" s="604" t="s">
        <v>435</v>
      </c>
      <c r="C69" s="605" t="s">
        <v>435</v>
      </c>
    </row>
    <row r="70" spans="1:3">
      <c r="A70" s="241"/>
      <c r="B70" s="604" t="s">
        <v>436</v>
      </c>
      <c r="C70" s="605" t="s">
        <v>436</v>
      </c>
    </row>
    <row r="71" spans="1:3" ht="38.25" customHeight="1">
      <c r="A71" s="241"/>
      <c r="B71" s="625" t="s">
        <v>697</v>
      </c>
      <c r="C71" s="626" t="s">
        <v>437</v>
      </c>
    </row>
    <row r="72" spans="1:3" ht="33.75" customHeight="1">
      <c r="A72" s="241"/>
      <c r="B72" s="625" t="s">
        <v>700</v>
      </c>
      <c r="C72" s="626" t="s">
        <v>438</v>
      </c>
    </row>
    <row r="73" spans="1:3" ht="15.75" customHeight="1">
      <c r="A73" s="241"/>
      <c r="B73" s="625" t="s">
        <v>696</v>
      </c>
      <c r="C73" s="626" t="s">
        <v>439</v>
      </c>
    </row>
    <row r="74" spans="1:3">
      <c r="A74" s="241"/>
      <c r="B74" s="604" t="s">
        <v>440</v>
      </c>
      <c r="C74" s="605" t="s">
        <v>440</v>
      </c>
    </row>
    <row r="75" spans="1:3" ht="12" thickBot="1">
      <c r="A75" s="243"/>
      <c r="B75" s="620" t="s">
        <v>441</v>
      </c>
      <c r="C75" s="621" t="s">
        <v>441</v>
      </c>
    </row>
    <row r="76" spans="1:3" ht="12" thickTop="1">
      <c r="A76" s="622" t="s">
        <v>774</v>
      </c>
      <c r="B76" s="623"/>
      <c r="C76" s="624"/>
    </row>
    <row r="77" spans="1:3">
      <c r="A77" s="241"/>
      <c r="B77" s="604" t="s">
        <v>433</v>
      </c>
      <c r="C77" s="605"/>
    </row>
    <row r="78" spans="1:3">
      <c r="A78" s="241"/>
      <c r="B78" s="604" t="s">
        <v>772</v>
      </c>
      <c r="C78" s="605"/>
    </row>
    <row r="79" spans="1:3">
      <c r="A79" s="241"/>
      <c r="B79" s="604" t="s">
        <v>773</v>
      </c>
      <c r="C79" s="605"/>
    </row>
    <row r="80" spans="1:3">
      <c r="A80" s="622" t="s">
        <v>775</v>
      </c>
      <c r="B80" s="623"/>
      <c r="C80" s="624"/>
    </row>
    <row r="81" spans="1:3">
      <c r="A81" s="241"/>
      <c r="B81" s="604" t="s">
        <v>433</v>
      </c>
      <c r="C81" s="605"/>
    </row>
    <row r="82" spans="1:3">
      <c r="A82" s="241"/>
      <c r="B82" s="604" t="s">
        <v>776</v>
      </c>
      <c r="C82" s="605"/>
    </row>
    <row r="83" spans="1:3" ht="76.5" customHeight="1">
      <c r="A83" s="241"/>
      <c r="B83" s="604" t="s">
        <v>790</v>
      </c>
      <c r="C83" s="605"/>
    </row>
    <row r="84" spans="1:3" ht="53.25" customHeight="1">
      <c r="A84" s="241"/>
      <c r="B84" s="604" t="s">
        <v>789</v>
      </c>
      <c r="C84" s="605"/>
    </row>
    <row r="85" spans="1:3">
      <c r="A85" s="241"/>
      <c r="B85" s="604" t="s">
        <v>777</v>
      </c>
      <c r="C85" s="605"/>
    </row>
    <row r="86" spans="1:3">
      <c r="A86" s="241"/>
      <c r="B86" s="604" t="s">
        <v>778</v>
      </c>
      <c r="C86" s="605"/>
    </row>
    <row r="87" spans="1:3">
      <c r="A87" s="241"/>
      <c r="B87" s="604" t="s">
        <v>779</v>
      </c>
      <c r="C87" s="605"/>
    </row>
    <row r="88" spans="1:3">
      <c r="A88" s="622" t="s">
        <v>780</v>
      </c>
      <c r="B88" s="623"/>
      <c r="C88" s="624"/>
    </row>
    <row r="89" spans="1:3">
      <c r="A89" s="241"/>
      <c r="B89" s="604" t="s">
        <v>433</v>
      </c>
      <c r="C89" s="605"/>
    </row>
    <row r="90" spans="1:3">
      <c r="A90" s="241"/>
      <c r="B90" s="604" t="s">
        <v>782</v>
      </c>
      <c r="C90" s="605"/>
    </row>
    <row r="91" spans="1:3" ht="12" customHeight="1">
      <c r="A91" s="241"/>
      <c r="B91" s="604" t="s">
        <v>783</v>
      </c>
      <c r="C91" s="605"/>
    </row>
    <row r="92" spans="1:3">
      <c r="A92" s="241"/>
      <c r="B92" s="604" t="s">
        <v>784</v>
      </c>
      <c r="C92" s="605"/>
    </row>
    <row r="93" spans="1:3" ht="24.75" customHeight="1">
      <c r="A93" s="241"/>
      <c r="B93" s="652" t="s">
        <v>826</v>
      </c>
      <c r="C93" s="653"/>
    </row>
    <row r="94" spans="1:3" ht="24" customHeight="1">
      <c r="A94" s="241"/>
      <c r="B94" s="652" t="s">
        <v>827</v>
      </c>
      <c r="C94" s="653"/>
    </row>
    <row r="95" spans="1:3" ht="13.5" customHeight="1">
      <c r="A95" s="241"/>
      <c r="B95" s="614" t="s">
        <v>785</v>
      </c>
      <c r="C95" s="615"/>
    </row>
    <row r="96" spans="1:3" ht="11.25" customHeight="1" thickBot="1">
      <c r="A96" s="632" t="s">
        <v>822</v>
      </c>
      <c r="B96" s="633"/>
      <c r="C96" s="634"/>
    </row>
    <row r="97" spans="1:3" ht="12.75" thickTop="1" thickBot="1">
      <c r="A97" s="594" t="s">
        <v>534</v>
      </c>
      <c r="B97" s="594"/>
      <c r="C97" s="594"/>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22" t="s">
        <v>786</v>
      </c>
      <c r="B105" s="623"/>
      <c r="C105" s="624"/>
    </row>
    <row r="106" spans="1:3" ht="27.6" customHeight="1">
      <c r="A106" s="241"/>
      <c r="B106" s="635" t="s">
        <v>433</v>
      </c>
      <c r="C106" s="636"/>
    </row>
    <row r="107" spans="1:3" ht="12" thickBot="1">
      <c r="A107" s="627" t="s">
        <v>687</v>
      </c>
      <c r="B107" s="628"/>
      <c r="C107" s="629"/>
    </row>
    <row r="108" spans="1:3" ht="24" customHeight="1" thickTop="1" thickBot="1">
      <c r="A108" s="595" t="s">
        <v>366</v>
      </c>
      <c r="B108" s="596"/>
      <c r="C108" s="597"/>
    </row>
    <row r="109" spans="1:3">
      <c r="A109" s="245" t="s">
        <v>442</v>
      </c>
      <c r="B109" s="630" t="s">
        <v>443</v>
      </c>
      <c r="C109" s="631"/>
    </row>
    <row r="110" spans="1:3">
      <c r="A110" s="247" t="s">
        <v>444</v>
      </c>
      <c r="B110" s="640" t="s">
        <v>445</v>
      </c>
      <c r="C110" s="641"/>
    </row>
    <row r="111" spans="1:3">
      <c r="A111" s="245" t="s">
        <v>446</v>
      </c>
      <c r="B111" s="642" t="s">
        <v>447</v>
      </c>
      <c r="C111" s="642"/>
    </row>
    <row r="112" spans="1:3">
      <c r="A112" s="247" t="s">
        <v>448</v>
      </c>
      <c r="B112" s="640" t="s">
        <v>449</v>
      </c>
      <c r="C112" s="641"/>
    </row>
    <row r="113" spans="1:3" ht="12" thickBot="1">
      <c r="A113" s="268" t="s">
        <v>450</v>
      </c>
      <c r="B113" s="643" t="s">
        <v>451</v>
      </c>
      <c r="C113" s="643"/>
    </row>
    <row r="114" spans="1:3" ht="12" thickBot="1">
      <c r="A114" s="644" t="s">
        <v>687</v>
      </c>
      <c r="B114" s="645"/>
      <c r="C114" s="646"/>
    </row>
    <row r="115" spans="1:3" ht="12.75" thickTop="1" thickBot="1">
      <c r="A115" s="647" t="s">
        <v>452</v>
      </c>
      <c r="B115" s="647"/>
      <c r="C115" s="647"/>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42" t="s">
        <v>510</v>
      </c>
    </row>
    <row r="174" spans="1:3">
      <c r="A174" s="261" t="s">
        <v>718</v>
      </c>
      <c r="B174" s="252" t="s">
        <v>511</v>
      </c>
      <c r="C174" s="642"/>
    </row>
    <row r="175" spans="1:3">
      <c r="A175" s="261" t="s">
        <v>719</v>
      </c>
      <c r="B175" s="252" t="s">
        <v>512</v>
      </c>
      <c r="C175" s="642"/>
    </row>
    <row r="176" spans="1:3">
      <c r="A176" s="261" t="s">
        <v>720</v>
      </c>
      <c r="B176" s="252" t="s">
        <v>513</v>
      </c>
      <c r="C176" s="642"/>
    </row>
    <row r="177" spans="1:3">
      <c r="A177" s="261" t="s">
        <v>721</v>
      </c>
      <c r="B177" s="252" t="s">
        <v>514</v>
      </c>
      <c r="C177" s="642"/>
    </row>
    <row r="178" spans="1:3">
      <c r="A178" s="261" t="s">
        <v>722</v>
      </c>
      <c r="B178" s="252" t="s">
        <v>515</v>
      </c>
      <c r="C178" s="642"/>
    </row>
    <row r="179" spans="1:3">
      <c r="A179" s="261">
        <v>38.200000000000003</v>
      </c>
      <c r="B179" s="248" t="s">
        <v>123</v>
      </c>
      <c r="C179" s="269" t="s">
        <v>123</v>
      </c>
    </row>
    <row r="180" spans="1:3">
      <c r="A180" s="261" t="s">
        <v>507</v>
      </c>
      <c r="B180" s="252" t="s">
        <v>516</v>
      </c>
      <c r="C180" s="642" t="s">
        <v>517</v>
      </c>
    </row>
    <row r="181" spans="1:3">
      <c r="A181" s="261" t="s">
        <v>723</v>
      </c>
      <c r="B181" s="252" t="s">
        <v>518</v>
      </c>
      <c r="C181" s="642"/>
    </row>
    <row r="182" spans="1:3">
      <c r="A182" s="261" t="s">
        <v>724</v>
      </c>
      <c r="B182" s="252" t="s">
        <v>519</v>
      </c>
      <c r="C182" s="642"/>
    </row>
    <row r="183" spans="1:3">
      <c r="A183" s="261" t="s">
        <v>725</v>
      </c>
      <c r="B183" s="252" t="s">
        <v>520</v>
      </c>
      <c r="C183" s="642"/>
    </row>
    <row r="184" spans="1:3">
      <c r="A184" s="261" t="s">
        <v>726</v>
      </c>
      <c r="B184" s="252" t="s">
        <v>521</v>
      </c>
      <c r="C184" s="642"/>
    </row>
    <row r="185" spans="1:3">
      <c r="A185" s="261" t="s">
        <v>727</v>
      </c>
      <c r="B185" s="252" t="s">
        <v>522</v>
      </c>
      <c r="C185" s="642"/>
    </row>
    <row r="186" spans="1:3">
      <c r="A186" s="261" t="s">
        <v>728</v>
      </c>
      <c r="B186" s="252" t="s">
        <v>523</v>
      </c>
      <c r="C186" s="642"/>
    </row>
    <row r="187" spans="1:3">
      <c r="A187" s="261">
        <v>38.299999999999997</v>
      </c>
      <c r="B187" s="248" t="s">
        <v>124</v>
      </c>
      <c r="C187" s="269" t="s">
        <v>524</v>
      </c>
    </row>
    <row r="188" spans="1:3">
      <c r="A188" s="261" t="s">
        <v>729</v>
      </c>
      <c r="B188" s="252" t="s">
        <v>525</v>
      </c>
      <c r="C188" s="642" t="s">
        <v>526</v>
      </c>
    </row>
    <row r="189" spans="1:3">
      <c r="A189" s="261" t="s">
        <v>730</v>
      </c>
      <c r="B189" s="252" t="s">
        <v>527</v>
      </c>
      <c r="C189" s="642"/>
    </row>
    <row r="190" spans="1:3">
      <c r="A190" s="261" t="s">
        <v>731</v>
      </c>
      <c r="B190" s="252" t="s">
        <v>528</v>
      </c>
      <c r="C190" s="642"/>
    </row>
    <row r="191" spans="1:3">
      <c r="A191" s="261" t="s">
        <v>732</v>
      </c>
      <c r="B191" s="252" t="s">
        <v>529</v>
      </c>
      <c r="C191" s="642"/>
    </row>
    <row r="192" spans="1:3">
      <c r="A192" s="261" t="s">
        <v>733</v>
      </c>
      <c r="B192" s="252" t="s">
        <v>530</v>
      </c>
      <c r="C192" s="642"/>
    </row>
    <row r="193" spans="1:3">
      <c r="A193" s="261" t="s">
        <v>734</v>
      </c>
      <c r="B193" s="252" t="s">
        <v>531</v>
      </c>
      <c r="C193" s="642"/>
    </row>
    <row r="194" spans="1:3">
      <c r="A194" s="261">
        <v>38.4</v>
      </c>
      <c r="B194" s="248" t="s">
        <v>500</v>
      </c>
      <c r="C194" s="251" t="s">
        <v>501</v>
      </c>
    </row>
    <row r="195" spans="1:3" s="246" customFormat="1">
      <c r="A195" s="261" t="s">
        <v>735</v>
      </c>
      <c r="B195" s="252" t="s">
        <v>525</v>
      </c>
      <c r="C195" s="642" t="s">
        <v>532</v>
      </c>
    </row>
    <row r="196" spans="1:3">
      <c r="A196" s="261" t="s">
        <v>736</v>
      </c>
      <c r="B196" s="252" t="s">
        <v>527</v>
      </c>
      <c r="C196" s="642"/>
    </row>
    <row r="197" spans="1:3">
      <c r="A197" s="261" t="s">
        <v>737</v>
      </c>
      <c r="B197" s="252" t="s">
        <v>528</v>
      </c>
      <c r="C197" s="642"/>
    </row>
    <row r="198" spans="1:3">
      <c r="A198" s="261" t="s">
        <v>738</v>
      </c>
      <c r="B198" s="252" t="s">
        <v>529</v>
      </c>
      <c r="C198" s="642"/>
    </row>
    <row r="199" spans="1:3" ht="12" thickBot="1">
      <c r="A199" s="262" t="s">
        <v>739</v>
      </c>
      <c r="B199" s="252" t="s">
        <v>533</v>
      </c>
      <c r="C199" s="642"/>
    </row>
    <row r="200" spans="1:3" ht="12" thickBot="1">
      <c r="A200" s="632" t="s">
        <v>688</v>
      </c>
      <c r="B200" s="633"/>
      <c r="C200" s="634"/>
    </row>
    <row r="201" spans="1:3" ht="12.75" thickTop="1" thickBot="1">
      <c r="A201" s="594" t="s">
        <v>534</v>
      </c>
      <c r="B201" s="594"/>
      <c r="C201" s="594"/>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48" t="s">
        <v>689</v>
      </c>
      <c r="B227" s="649"/>
      <c r="C227" s="650"/>
    </row>
    <row r="228" spans="1:3" ht="12.75" thickTop="1" thickBot="1">
      <c r="A228" s="594" t="s">
        <v>534</v>
      </c>
      <c r="B228" s="594"/>
      <c r="C228" s="594"/>
    </row>
    <row r="229" spans="1:3">
      <c r="A229" s="247" t="s">
        <v>577</v>
      </c>
      <c r="B229" s="255" t="s">
        <v>578</v>
      </c>
      <c r="C229" s="651" t="s">
        <v>579</v>
      </c>
    </row>
    <row r="230" spans="1:3">
      <c r="A230" s="245" t="s">
        <v>580</v>
      </c>
      <c r="B230" s="251" t="s">
        <v>581</v>
      </c>
      <c r="C230" s="642"/>
    </row>
    <row r="231" spans="1:3">
      <c r="A231" s="245" t="s">
        <v>582</v>
      </c>
      <c r="B231" s="251" t="s">
        <v>583</v>
      </c>
      <c r="C231" s="642"/>
    </row>
    <row r="232" spans="1:3">
      <c r="A232" s="245" t="s">
        <v>584</v>
      </c>
      <c r="B232" s="251" t="s">
        <v>585</v>
      </c>
      <c r="C232" s="642"/>
    </row>
    <row r="233" spans="1:3">
      <c r="A233" s="245" t="s">
        <v>586</v>
      </c>
      <c r="B233" s="251" t="s">
        <v>587</v>
      </c>
      <c r="C233" s="642"/>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42" t="s">
        <v>599</v>
      </c>
    </row>
    <row r="238" spans="1:3">
      <c r="A238" s="245" t="s">
        <v>600</v>
      </c>
      <c r="B238" s="251" t="s">
        <v>601</v>
      </c>
      <c r="C238" s="642"/>
    </row>
    <row r="239" spans="1:3">
      <c r="A239" s="245" t="s">
        <v>602</v>
      </c>
      <c r="B239" s="251" t="s">
        <v>603</v>
      </c>
      <c r="C239" s="642"/>
    </row>
    <row r="240" spans="1:3">
      <c r="A240" s="245" t="s">
        <v>604</v>
      </c>
      <c r="B240" s="251" t="s">
        <v>605</v>
      </c>
      <c r="C240" s="642" t="s">
        <v>579</v>
      </c>
    </row>
    <row r="241" spans="1:3">
      <c r="A241" s="245" t="s">
        <v>606</v>
      </c>
      <c r="B241" s="251" t="s">
        <v>607</v>
      </c>
      <c r="C241" s="642"/>
    </row>
    <row r="242" spans="1:3">
      <c r="A242" s="245" t="s">
        <v>608</v>
      </c>
      <c r="B242" s="251" t="s">
        <v>609</v>
      </c>
      <c r="C242" s="642"/>
    </row>
    <row r="243" spans="1:3" s="246" customFormat="1">
      <c r="A243" s="245" t="s">
        <v>610</v>
      </c>
      <c r="B243" s="251" t="s">
        <v>611</v>
      </c>
      <c r="C243" s="642"/>
    </row>
    <row r="244" spans="1:3">
      <c r="A244" s="245" t="s">
        <v>612</v>
      </c>
      <c r="B244" s="251" t="s">
        <v>613</v>
      </c>
      <c r="C244" s="642"/>
    </row>
    <row r="245" spans="1:3">
      <c r="A245" s="245" t="s">
        <v>614</v>
      </c>
      <c r="B245" s="251" t="s">
        <v>615</v>
      </c>
      <c r="C245" s="642"/>
    </row>
    <row r="246" spans="1:3">
      <c r="A246" s="245" t="s">
        <v>616</v>
      </c>
      <c r="B246" s="251" t="s">
        <v>617</v>
      </c>
      <c r="C246" s="642"/>
    </row>
    <row r="247" spans="1:3">
      <c r="A247" s="245" t="s">
        <v>618</v>
      </c>
      <c r="B247" s="251" t="s">
        <v>619</v>
      </c>
      <c r="C247" s="642"/>
    </row>
    <row r="248" spans="1:3" s="246" customFormat="1" ht="12" thickBot="1">
      <c r="A248" s="632" t="s">
        <v>690</v>
      </c>
      <c r="B248" s="633"/>
      <c r="C248" s="634"/>
    </row>
    <row r="249" spans="1:3" ht="12.75" thickTop="1" thickBot="1">
      <c r="A249" s="637" t="s">
        <v>620</v>
      </c>
      <c r="B249" s="637"/>
      <c r="C249" s="637"/>
    </row>
    <row r="250" spans="1:3">
      <c r="A250" s="245">
        <v>13.1</v>
      </c>
      <c r="B250" s="638" t="s">
        <v>621</v>
      </c>
      <c r="C250" s="639"/>
    </row>
    <row r="251" spans="1:3" ht="33.75">
      <c r="A251" s="245" t="s">
        <v>622</v>
      </c>
      <c r="B251" s="254" t="s">
        <v>623</v>
      </c>
      <c r="C251" s="249" t="s">
        <v>624</v>
      </c>
    </row>
    <row r="252" spans="1:3" ht="101.25">
      <c r="A252" s="245" t="s">
        <v>625</v>
      </c>
      <c r="B252" s="254" t="s">
        <v>626</v>
      </c>
      <c r="C252" s="249" t="s">
        <v>627</v>
      </c>
    </row>
    <row r="253" spans="1:3" ht="12" thickBot="1">
      <c r="A253" s="632" t="s">
        <v>691</v>
      </c>
      <c r="B253" s="633"/>
      <c r="C253" s="634"/>
    </row>
    <row r="254" spans="1:3" ht="12.75" thickTop="1" thickBot="1">
      <c r="A254" s="637" t="s">
        <v>620</v>
      </c>
      <c r="B254" s="637"/>
      <c r="C254" s="637"/>
    </row>
    <row r="255" spans="1:3">
      <c r="A255" s="245">
        <v>14.1</v>
      </c>
      <c r="B255" s="638" t="s">
        <v>628</v>
      </c>
      <c r="C255" s="639"/>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5" activePane="bottomRight" state="frozen"/>
      <selection pane="topRight" activeCell="B1" sqref="B1"/>
      <selection pane="bottomLeft" activeCell="A6" sqref="A6"/>
      <selection pane="bottomRight" activeCell="C8" sqref="C8:G38"/>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43830</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935</v>
      </c>
      <c r="D5" s="375" t="s">
        <v>933</v>
      </c>
      <c r="E5" s="375" t="s">
        <v>914</v>
      </c>
      <c r="F5" s="375" t="s">
        <v>915</v>
      </c>
      <c r="G5" s="376" t="s">
        <v>916</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102860283</v>
      </c>
      <c r="D8" s="280">
        <v>100237286</v>
      </c>
      <c r="E8" s="280">
        <v>97149520.140000001</v>
      </c>
      <c r="F8" s="280">
        <v>78495629.349999994</v>
      </c>
      <c r="G8" s="281">
        <v>81014417.01000002</v>
      </c>
    </row>
    <row r="9" spans="1:8" ht="15">
      <c r="A9" s="130">
        <v>2</v>
      </c>
      <c r="B9" s="270" t="s">
        <v>126</v>
      </c>
      <c r="C9" s="279">
        <v>102860283</v>
      </c>
      <c r="D9" s="280">
        <v>100237286</v>
      </c>
      <c r="E9" s="280">
        <v>97149520.140000001</v>
      </c>
      <c r="F9" s="280">
        <v>78495629.349999994</v>
      </c>
      <c r="G9" s="281">
        <v>81014417.01000002</v>
      </c>
    </row>
    <row r="10" spans="1:8" ht="15">
      <c r="A10" s="130">
        <v>3</v>
      </c>
      <c r="B10" s="270" t="s">
        <v>90</v>
      </c>
      <c r="C10" s="279">
        <v>120353391.34105</v>
      </c>
      <c r="D10" s="280">
        <v>118139698.850225</v>
      </c>
      <c r="E10" s="280">
        <v>120252539.9508</v>
      </c>
      <c r="F10" s="280">
        <v>100239775.48628749</v>
      </c>
      <c r="G10" s="281">
        <v>102824771.02341253</v>
      </c>
    </row>
    <row r="11" spans="1:8" ht="15">
      <c r="A11" s="129"/>
      <c r="B11" s="33" t="s">
        <v>225</v>
      </c>
      <c r="C11" s="377"/>
      <c r="D11" s="377"/>
      <c r="E11" s="377"/>
      <c r="F11" s="377"/>
      <c r="G11" s="378"/>
    </row>
    <row r="12" spans="1:8" ht="15" customHeight="1">
      <c r="A12" s="130">
        <v>4</v>
      </c>
      <c r="B12" s="270" t="s">
        <v>671</v>
      </c>
      <c r="C12" s="415">
        <v>532259004.50796831</v>
      </c>
      <c r="D12" s="280">
        <v>533632199.67877251</v>
      </c>
      <c r="E12" s="280">
        <v>520628078.93237007</v>
      </c>
      <c r="F12" s="280">
        <v>500258638.97361988</v>
      </c>
      <c r="G12" s="281">
        <v>510465734.21429998</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&gt;=9.43823224324959%</v>
      </c>
      <c r="C15" s="507">
        <v>0.19325231161675932</v>
      </c>
      <c r="D15" s="508">
        <v>0.18783965071886452</v>
      </c>
      <c r="E15" s="508">
        <v>0.18660061581622797</v>
      </c>
      <c r="F15" s="508">
        <v>0.15691009256941399</v>
      </c>
      <c r="G15" s="509">
        <v>0.15870686625948754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&gt;=11.7618863701136%</v>
      </c>
      <c r="C16" s="507">
        <v>0.19325231161675932</v>
      </c>
      <c r="D16" s="508">
        <v>0.18783965071886452</v>
      </c>
      <c r="E16" s="508">
        <v>0.18660061581622797</v>
      </c>
      <c r="F16" s="508">
        <v>0.15691009256941449</v>
      </c>
      <c r="G16" s="509">
        <v>0.15870686625948754</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&gt;=17.8086440814147%</v>
      </c>
      <c r="C17" s="507">
        <v>0.22611809348778847</v>
      </c>
      <c r="D17" s="508">
        <v>0.22138787524692263</v>
      </c>
      <c r="E17" s="508">
        <v>0.23097590164056611</v>
      </c>
      <c r="F17" s="508">
        <v>0.20037590093786153</v>
      </c>
      <c r="G17" s="509">
        <v>0.20143324836813706</v>
      </c>
    </row>
    <row r="18" spans="1:7" ht="15">
      <c r="A18" s="129"/>
      <c r="B18" s="33" t="s">
        <v>7</v>
      </c>
      <c r="C18" s="377"/>
      <c r="D18" s="377"/>
      <c r="E18" s="377"/>
      <c r="F18" s="377"/>
      <c r="G18" s="378"/>
    </row>
    <row r="19" spans="1:7" ht="15" customHeight="1">
      <c r="A19" s="131">
        <v>8</v>
      </c>
      <c r="B19" s="35" t="s">
        <v>8</v>
      </c>
      <c r="C19" s="510">
        <v>7.9590516585007029E-2</v>
      </c>
      <c r="D19" s="511">
        <v>7.8068338946659668E-2</v>
      </c>
      <c r="E19" s="511">
        <v>7.8451560081423358E-2</v>
      </c>
      <c r="F19" s="511">
        <v>7.7600705401549216E-2</v>
      </c>
      <c r="G19" s="512">
        <v>8.0501818511243439E-2</v>
      </c>
    </row>
    <row r="20" spans="1:7" ht="15">
      <c r="A20" s="131">
        <v>9</v>
      </c>
      <c r="B20" s="35" t="s">
        <v>9</v>
      </c>
      <c r="C20" s="510">
        <v>3.1499290365039782E-2</v>
      </c>
      <c r="D20" s="511">
        <v>3.1926213836785726E-2</v>
      </c>
      <c r="E20" s="511">
        <v>3.2353002877717287E-2</v>
      </c>
      <c r="F20" s="511">
        <v>3.2326117959837579E-2</v>
      </c>
      <c r="G20" s="512">
        <v>2.7396457503209688E-2</v>
      </c>
    </row>
    <row r="21" spans="1:7" ht="15">
      <c r="A21" s="131">
        <v>10</v>
      </c>
      <c r="B21" s="35" t="s">
        <v>10</v>
      </c>
      <c r="C21" s="510">
        <v>2.7390896654986455E-2</v>
      </c>
      <c r="D21" s="511">
        <v>2.4242303428517034E-2</v>
      </c>
      <c r="E21" s="511">
        <v>2.204313161929157E-2</v>
      </c>
      <c r="F21" s="511">
        <v>2.1834681150838912E-2</v>
      </c>
      <c r="G21" s="512">
        <v>2.936374879685405E-2</v>
      </c>
    </row>
    <row r="22" spans="1:7" ht="15">
      <c r="A22" s="131">
        <v>11</v>
      </c>
      <c r="B22" s="35" t="s">
        <v>263</v>
      </c>
      <c r="C22" s="510">
        <v>4.809122621996724E-2</v>
      </c>
      <c r="D22" s="511">
        <v>4.6142125109873942E-2</v>
      </c>
      <c r="E22" s="511">
        <v>4.6098557203706071E-2</v>
      </c>
      <c r="F22" s="511">
        <v>4.5274587441711638E-2</v>
      </c>
      <c r="G22" s="512">
        <v>5.3105361008033758E-2</v>
      </c>
    </row>
    <row r="23" spans="1:7" ht="15">
      <c r="A23" s="131">
        <v>12</v>
      </c>
      <c r="B23" s="35" t="s">
        <v>11</v>
      </c>
      <c r="C23" s="510">
        <v>1.5325889022908604E-2</v>
      </c>
      <c r="D23" s="511">
        <v>1.3503175203255181E-2</v>
      </c>
      <c r="E23" s="511">
        <v>8.1828277670681314E-3</v>
      </c>
      <c r="F23" s="511">
        <v>-2.1453933777802903E-2</v>
      </c>
      <c r="G23" s="512">
        <v>1.9875152826454086E-2</v>
      </c>
    </row>
    <row r="24" spans="1:7" ht="15">
      <c r="A24" s="131">
        <v>13</v>
      </c>
      <c r="B24" s="35" t="s">
        <v>12</v>
      </c>
      <c r="C24" s="510">
        <v>7.9567141264270391E-2</v>
      </c>
      <c r="D24" s="511">
        <v>7.141453913710559E-2</v>
      </c>
      <c r="E24" s="511">
        <v>4.509238706492423E-2</v>
      </c>
      <c r="F24" s="511">
        <v>-0.12072722419958995</v>
      </c>
      <c r="G24" s="512">
        <v>0.1106741801692821</v>
      </c>
    </row>
    <row r="25" spans="1:7" ht="15">
      <c r="A25" s="129"/>
      <c r="B25" s="33" t="s">
        <v>13</v>
      </c>
      <c r="C25" s="377"/>
      <c r="D25" s="377"/>
      <c r="E25" s="377"/>
      <c r="F25" s="377"/>
      <c r="G25" s="378"/>
    </row>
    <row r="26" spans="1:7" ht="15">
      <c r="A26" s="131">
        <v>14</v>
      </c>
      <c r="B26" s="35" t="s">
        <v>14</v>
      </c>
      <c r="C26" s="510">
        <v>9.169274906792077E-2</v>
      </c>
      <c r="D26" s="511">
        <v>9.6148076777817934E-2</v>
      </c>
      <c r="E26" s="511">
        <v>0.10235181977804791</v>
      </c>
      <c r="F26" s="511">
        <v>0.10650332875301616</v>
      </c>
      <c r="G26" s="512">
        <v>4.7847232274121777E-2</v>
      </c>
    </row>
    <row r="27" spans="1:7" ht="15" customHeight="1">
      <c r="A27" s="131">
        <v>15</v>
      </c>
      <c r="B27" s="35" t="s">
        <v>15</v>
      </c>
      <c r="C27" s="510">
        <v>5.3181255767898894E-2</v>
      </c>
      <c r="D27" s="511">
        <v>5.5132361809447389E-2</v>
      </c>
      <c r="E27" s="511">
        <v>5.6598698456052463E-2</v>
      </c>
      <c r="F27" s="511">
        <v>6.0325121441771351E-2</v>
      </c>
      <c r="G27" s="512">
        <v>4.6338875673972914E-2</v>
      </c>
    </row>
    <row r="28" spans="1:7" ht="15">
      <c r="A28" s="131">
        <v>16</v>
      </c>
      <c r="B28" s="35" t="s">
        <v>16</v>
      </c>
      <c r="C28" s="510">
        <v>0.76920597546854397</v>
      </c>
      <c r="D28" s="511">
        <v>0.75866264239880765</v>
      </c>
      <c r="E28" s="511">
        <v>0.76018445617063013</v>
      </c>
      <c r="F28" s="511">
        <v>0.77361121666424104</v>
      </c>
      <c r="G28" s="512">
        <v>0.77049048946060028</v>
      </c>
    </row>
    <row r="29" spans="1:7" ht="15" customHeight="1">
      <c r="A29" s="131">
        <v>17</v>
      </c>
      <c r="B29" s="35" t="s">
        <v>17</v>
      </c>
      <c r="C29" s="510">
        <v>0.69339695614097452</v>
      </c>
      <c r="D29" s="511">
        <v>0.69023336695169923</v>
      </c>
      <c r="E29" s="511">
        <v>0.68704781012484573</v>
      </c>
      <c r="F29" s="511">
        <v>0.70196791230570188</v>
      </c>
      <c r="G29" s="512">
        <v>0.72311931361692172</v>
      </c>
    </row>
    <row r="30" spans="1:7" ht="15">
      <c r="A30" s="131">
        <v>18</v>
      </c>
      <c r="B30" s="35" t="s">
        <v>18</v>
      </c>
      <c r="C30" s="510">
        <v>4.9225515198095593E-2</v>
      </c>
      <c r="D30" s="511">
        <v>0.13968715300489615</v>
      </c>
      <c r="E30" s="511">
        <v>0.13240720444346005</v>
      </c>
      <c r="F30" s="511">
        <v>0.23234179517585299</v>
      </c>
      <c r="G30" s="512">
        <v>0.22669717516852361</v>
      </c>
    </row>
    <row r="31" spans="1:7" ht="15" customHeight="1">
      <c r="A31" s="129"/>
      <c r="B31" s="33" t="s">
        <v>19</v>
      </c>
      <c r="C31" s="377"/>
      <c r="D31" s="377"/>
      <c r="E31" s="377"/>
      <c r="F31" s="377"/>
      <c r="G31" s="378"/>
    </row>
    <row r="32" spans="1:7" ht="15" customHeight="1">
      <c r="A32" s="131">
        <v>19</v>
      </c>
      <c r="B32" s="35" t="s">
        <v>20</v>
      </c>
      <c r="C32" s="510">
        <v>0.13677370257299115</v>
      </c>
      <c r="D32" s="510">
        <v>0.1809828193897047</v>
      </c>
      <c r="E32" s="510">
        <v>0.18565219164075683</v>
      </c>
      <c r="F32" s="510">
        <v>0.16168518779434296</v>
      </c>
      <c r="G32" s="513">
        <v>0.13260434226417994</v>
      </c>
    </row>
    <row r="33" spans="1:7" ht="15" customHeight="1">
      <c r="A33" s="131">
        <v>20</v>
      </c>
      <c r="B33" s="35" t="s">
        <v>21</v>
      </c>
      <c r="C33" s="510">
        <v>0.87176192401205599</v>
      </c>
      <c r="D33" s="510">
        <v>0.88890538750200987</v>
      </c>
      <c r="E33" s="510">
        <v>0.89791232626168638</v>
      </c>
      <c r="F33" s="510">
        <v>0.89456170406655289</v>
      </c>
      <c r="G33" s="513">
        <v>0.91076367523843593</v>
      </c>
    </row>
    <row r="34" spans="1:7" ht="15" customHeight="1">
      <c r="A34" s="131">
        <v>21</v>
      </c>
      <c r="B34" s="282" t="s">
        <v>22</v>
      </c>
      <c r="C34" s="510">
        <v>0.14274469271852455</v>
      </c>
      <c r="D34" s="510">
        <v>0.12303402862867213</v>
      </c>
      <c r="E34" s="510">
        <v>0.11759443786860785</v>
      </c>
      <c r="F34" s="510">
        <v>0.11342133289457342</v>
      </c>
      <c r="G34" s="513">
        <v>0.10562600945782762</v>
      </c>
    </row>
    <row r="35" spans="1:7" ht="15" customHeight="1">
      <c r="A35" s="380"/>
      <c r="B35" s="33" t="s">
        <v>834</v>
      </c>
      <c r="C35" s="377"/>
      <c r="D35" s="377"/>
      <c r="E35" s="377"/>
      <c r="F35" s="377"/>
      <c r="G35" s="378"/>
    </row>
    <row r="36" spans="1:7" ht="15" customHeight="1">
      <c r="A36" s="131">
        <v>22</v>
      </c>
      <c r="B36" s="371" t="s">
        <v>818</v>
      </c>
      <c r="C36" s="282">
        <v>104216412.88247029</v>
      </c>
      <c r="D36" s="282">
        <v>93249303.351704538</v>
      </c>
      <c r="E36" s="282">
        <v>92280727.306967214</v>
      </c>
      <c r="F36" s="282">
        <v>74716743.907333329</v>
      </c>
      <c r="G36" s="379">
        <v>67220403.753253981</v>
      </c>
    </row>
    <row r="37" spans="1:7" ht="15">
      <c r="A37" s="131">
        <v>23</v>
      </c>
      <c r="B37" s="35" t="s">
        <v>819</v>
      </c>
      <c r="C37" s="282">
        <v>65286013.946738698</v>
      </c>
      <c r="D37" s="283">
        <v>54518949.442142449</v>
      </c>
      <c r="E37" s="283">
        <v>53555059.560668841</v>
      </c>
      <c r="F37" s="283">
        <v>54654924.455404989</v>
      </c>
      <c r="G37" s="284">
        <v>44088779.003085777</v>
      </c>
    </row>
    <row r="38" spans="1:7" thickBot="1">
      <c r="A38" s="132">
        <v>24</v>
      </c>
      <c r="B38" s="285" t="s">
        <v>817</v>
      </c>
      <c r="C38" s="514">
        <v>1.5963053429405507</v>
      </c>
      <c r="D38" s="515">
        <v>1.7104016916295166</v>
      </c>
      <c r="E38" s="515">
        <v>1.7231000780127737</v>
      </c>
      <c r="F38" s="515">
        <v>1.3670633461088677</v>
      </c>
      <c r="G38" s="516">
        <v>1.524660135145707</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16" sqref="L1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43830</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3486619</v>
      </c>
      <c r="D7" s="286">
        <v>3514549</v>
      </c>
      <c r="E7" s="287">
        <f>C7+D7</f>
        <v>7001168</v>
      </c>
      <c r="F7" s="288">
        <v>2411527</v>
      </c>
      <c r="G7" s="289">
        <v>2990013</v>
      </c>
      <c r="H7" s="290">
        <f>F7+G7</f>
        <v>5401540</v>
      </c>
    </row>
    <row r="8" spans="1:8" ht="15.75">
      <c r="A8" s="42">
        <v>2</v>
      </c>
      <c r="B8" s="46" t="s">
        <v>193</v>
      </c>
      <c r="C8" s="286">
        <v>4754232</v>
      </c>
      <c r="D8" s="286">
        <v>34020100</v>
      </c>
      <c r="E8" s="287">
        <f t="shared" ref="E8:E20" si="0">C8+D8</f>
        <v>38774332</v>
      </c>
      <c r="F8" s="288">
        <v>3443439</v>
      </c>
      <c r="G8" s="289">
        <v>26605721</v>
      </c>
      <c r="H8" s="290">
        <f t="shared" ref="H8:H40" si="1">F8+G8</f>
        <v>30049160</v>
      </c>
    </row>
    <row r="9" spans="1:8" ht="15.75">
      <c r="A9" s="42">
        <v>3</v>
      </c>
      <c r="B9" s="46" t="s">
        <v>194</v>
      </c>
      <c r="C9" s="286">
        <v>16694767</v>
      </c>
      <c r="D9" s="286">
        <v>6668676</v>
      </c>
      <c r="E9" s="287">
        <f t="shared" si="0"/>
        <v>23363443</v>
      </c>
      <c r="F9" s="288">
        <v>807322</v>
      </c>
      <c r="G9" s="289">
        <v>16789784</v>
      </c>
      <c r="H9" s="290">
        <f t="shared" si="1"/>
        <v>17597106</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13633029</v>
      </c>
      <c r="D11" s="286">
        <v>0</v>
      </c>
      <c r="E11" s="287">
        <f t="shared" si="0"/>
        <v>13633029</v>
      </c>
      <c r="F11" s="288">
        <v>16216936</v>
      </c>
      <c r="G11" s="289">
        <v>0</v>
      </c>
      <c r="H11" s="290">
        <f t="shared" si="1"/>
        <v>16216936</v>
      </c>
    </row>
    <row r="12" spans="1:8" ht="15.75">
      <c r="A12" s="42">
        <v>6.1</v>
      </c>
      <c r="B12" s="47" t="s">
        <v>196</v>
      </c>
      <c r="C12" s="286">
        <v>98318007.269999996</v>
      </c>
      <c r="D12" s="286">
        <v>327680921.73000002</v>
      </c>
      <c r="E12" s="287">
        <f t="shared" si="0"/>
        <v>425998929</v>
      </c>
      <c r="F12" s="288">
        <v>93183785.820000008</v>
      </c>
      <c r="G12" s="289">
        <v>312828956.75</v>
      </c>
      <c r="H12" s="290">
        <f t="shared" si="1"/>
        <v>406012742.56999999</v>
      </c>
    </row>
    <row r="13" spans="1:8" ht="15.75">
      <c r="A13" s="42">
        <v>6.2</v>
      </c>
      <c r="B13" s="47" t="s">
        <v>197</v>
      </c>
      <c r="C13" s="286">
        <v>-4016416.9999999991</v>
      </c>
      <c r="D13" s="286">
        <v>-18638741</v>
      </c>
      <c r="E13" s="287">
        <f t="shared" si="0"/>
        <v>-22655158</v>
      </c>
      <c r="F13" s="288">
        <v>-3795378</v>
      </c>
      <c r="G13" s="289">
        <v>-15018796</v>
      </c>
      <c r="H13" s="290">
        <f t="shared" si="1"/>
        <v>-18814174</v>
      </c>
    </row>
    <row r="14" spans="1:8" ht="15.75">
      <c r="A14" s="42">
        <v>6</v>
      </c>
      <c r="B14" s="46" t="s">
        <v>198</v>
      </c>
      <c r="C14" s="287">
        <f>C12+C13</f>
        <v>94301590.269999996</v>
      </c>
      <c r="D14" s="287">
        <f>D12+D13</f>
        <v>309042180.73000002</v>
      </c>
      <c r="E14" s="287">
        <f>C14+D14</f>
        <v>403343771</v>
      </c>
      <c r="F14" s="287">
        <f>F12+F13</f>
        <v>89388407.820000008</v>
      </c>
      <c r="G14" s="287">
        <f>G12+G13</f>
        <v>297810160.75</v>
      </c>
      <c r="H14" s="290">
        <f t="shared" si="1"/>
        <v>387198568.56999999</v>
      </c>
    </row>
    <row r="15" spans="1:8" ht="15.75">
      <c r="A15" s="42">
        <v>7</v>
      </c>
      <c r="B15" s="46" t="s">
        <v>199</v>
      </c>
      <c r="C15" s="286">
        <v>1175773</v>
      </c>
      <c r="D15" s="286">
        <v>1276965</v>
      </c>
      <c r="E15" s="287">
        <f t="shared" si="0"/>
        <v>2452738</v>
      </c>
      <c r="F15" s="288">
        <v>1229084</v>
      </c>
      <c r="G15" s="289">
        <v>1119199</v>
      </c>
      <c r="H15" s="290">
        <f t="shared" si="1"/>
        <v>2348283</v>
      </c>
    </row>
    <row r="16" spans="1:8" ht="15.75">
      <c r="A16" s="42">
        <v>8</v>
      </c>
      <c r="B16" s="46" t="s">
        <v>200</v>
      </c>
      <c r="C16" s="286">
        <v>477491</v>
      </c>
      <c r="D16" s="286">
        <v>0</v>
      </c>
      <c r="E16" s="287">
        <f t="shared" si="0"/>
        <v>477491</v>
      </c>
      <c r="F16" s="288">
        <v>492146</v>
      </c>
      <c r="G16" s="289">
        <v>0</v>
      </c>
      <c r="H16" s="290">
        <f t="shared" si="1"/>
        <v>492146</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19200419</v>
      </c>
      <c r="D18" s="286">
        <v>0</v>
      </c>
      <c r="E18" s="287">
        <f t="shared" si="0"/>
        <v>19200419</v>
      </c>
      <c r="F18" s="288">
        <v>16995567</v>
      </c>
      <c r="G18" s="289">
        <v>0</v>
      </c>
      <c r="H18" s="290">
        <f t="shared" si="1"/>
        <v>16995567</v>
      </c>
    </row>
    <row r="19" spans="1:8" ht="15.75">
      <c r="A19" s="42">
        <v>11</v>
      </c>
      <c r="B19" s="46" t="s">
        <v>203</v>
      </c>
      <c r="C19" s="286">
        <v>3600047.9249999523</v>
      </c>
      <c r="D19" s="286">
        <v>1395079</v>
      </c>
      <c r="E19" s="287">
        <f t="shared" si="0"/>
        <v>4995126.9249999523</v>
      </c>
      <c r="F19" s="288">
        <v>1326686.7700000405</v>
      </c>
      <c r="G19" s="289">
        <v>378326</v>
      </c>
      <c r="H19" s="290">
        <f t="shared" si="1"/>
        <v>1705012.7700000405</v>
      </c>
    </row>
    <row r="20" spans="1:8" ht="15.75">
      <c r="A20" s="42">
        <v>12</v>
      </c>
      <c r="B20" s="48" t="s">
        <v>204</v>
      </c>
      <c r="C20" s="287">
        <f>SUM(C7:C11)+SUM(C14:C19)</f>
        <v>157377968.19499993</v>
      </c>
      <c r="D20" s="287">
        <f>SUM(D7:D11)+SUM(D14:D19)</f>
        <v>355917549.73000002</v>
      </c>
      <c r="E20" s="287">
        <f t="shared" si="0"/>
        <v>513295517.92499995</v>
      </c>
      <c r="F20" s="287">
        <f>SUM(F7:F11)+SUM(F14:F19)</f>
        <v>132365115.59000005</v>
      </c>
      <c r="G20" s="287">
        <f>SUM(G7:G11)+SUM(G14:G19)</f>
        <v>345693203.75</v>
      </c>
      <c r="H20" s="290">
        <f t="shared" si="1"/>
        <v>478058319.34000003</v>
      </c>
    </row>
    <row r="21" spans="1:8" ht="15.75">
      <c r="A21" s="42"/>
      <c r="B21" s="43" t="s">
        <v>221</v>
      </c>
      <c r="C21" s="291"/>
      <c r="D21" s="291"/>
      <c r="E21" s="291"/>
      <c r="F21" s="292"/>
      <c r="G21" s="293"/>
      <c r="H21" s="294"/>
    </row>
    <row r="22" spans="1:8" ht="15.75">
      <c r="A22" s="42">
        <v>13</v>
      </c>
      <c r="B22" s="46" t="s">
        <v>205</v>
      </c>
      <c r="C22" s="286">
        <v>0</v>
      </c>
      <c r="D22" s="286">
        <v>92707575</v>
      </c>
      <c r="E22" s="287">
        <f>C22+D22</f>
        <v>92707575</v>
      </c>
      <c r="F22" s="288">
        <v>0</v>
      </c>
      <c r="G22" s="289">
        <v>38121107</v>
      </c>
      <c r="H22" s="290">
        <f t="shared" si="1"/>
        <v>38121107</v>
      </c>
    </row>
    <row r="23" spans="1:8" ht="15.75">
      <c r="A23" s="42">
        <v>14</v>
      </c>
      <c r="B23" s="46" t="s">
        <v>206</v>
      </c>
      <c r="C23" s="286">
        <v>40760746.64000003</v>
      </c>
      <c r="D23" s="286">
        <v>24398363.560000002</v>
      </c>
      <c r="E23" s="287">
        <f t="shared" ref="E23:E40" si="2">C23+D23</f>
        <v>65159110.200000033</v>
      </c>
      <c r="F23" s="288">
        <v>18486661.170000002</v>
      </c>
      <c r="G23" s="289">
        <v>25349841.300000004</v>
      </c>
      <c r="H23" s="290">
        <f t="shared" si="1"/>
        <v>43836502.470000006</v>
      </c>
    </row>
    <row r="24" spans="1:8" ht="15.75">
      <c r="A24" s="42">
        <v>15</v>
      </c>
      <c r="B24" s="46" t="s">
        <v>207</v>
      </c>
      <c r="C24" s="286">
        <v>3130175.7200000011</v>
      </c>
      <c r="D24" s="286">
        <v>4980925.0600000005</v>
      </c>
      <c r="E24" s="287">
        <f t="shared" si="2"/>
        <v>8111100.7800000012</v>
      </c>
      <c r="F24" s="288">
        <v>4050943.2400000077</v>
      </c>
      <c r="G24" s="289">
        <v>2607946.8500000006</v>
      </c>
      <c r="H24" s="290">
        <f t="shared" si="1"/>
        <v>6658890.0900000082</v>
      </c>
    </row>
    <row r="25" spans="1:8" ht="15.75">
      <c r="A25" s="42">
        <v>16</v>
      </c>
      <c r="B25" s="46" t="s">
        <v>208</v>
      </c>
      <c r="C25" s="286">
        <v>5346041.45</v>
      </c>
      <c r="D25" s="286">
        <v>30727790.799999997</v>
      </c>
      <c r="E25" s="287">
        <f t="shared" si="2"/>
        <v>36073832.25</v>
      </c>
      <c r="F25" s="288">
        <v>9346948.3499999996</v>
      </c>
      <c r="G25" s="289">
        <v>25743163.770000003</v>
      </c>
      <c r="H25" s="290">
        <f t="shared" si="1"/>
        <v>35090112.120000005</v>
      </c>
    </row>
    <row r="26" spans="1:8" ht="15.75">
      <c r="A26" s="42">
        <v>17</v>
      </c>
      <c r="B26" s="46" t="s">
        <v>209</v>
      </c>
      <c r="C26" s="291"/>
      <c r="D26" s="291"/>
      <c r="E26" s="287">
        <f t="shared" si="2"/>
        <v>0</v>
      </c>
      <c r="F26" s="292">
        <v>0</v>
      </c>
      <c r="G26" s="293">
        <v>0</v>
      </c>
      <c r="H26" s="290">
        <f t="shared" si="1"/>
        <v>0</v>
      </c>
    </row>
    <row r="27" spans="1:8" ht="15.75">
      <c r="A27" s="42">
        <v>18</v>
      </c>
      <c r="B27" s="46" t="s">
        <v>210</v>
      </c>
      <c r="C27" s="286">
        <v>0</v>
      </c>
      <c r="D27" s="286">
        <v>164892750</v>
      </c>
      <c r="E27" s="287">
        <f t="shared" si="2"/>
        <v>164892750</v>
      </c>
      <c r="F27" s="288">
        <v>0</v>
      </c>
      <c r="G27" s="289">
        <v>227511000</v>
      </c>
      <c r="H27" s="290">
        <f t="shared" si="1"/>
        <v>227511000</v>
      </c>
    </row>
    <row r="28" spans="1:8" ht="15.75">
      <c r="A28" s="42">
        <v>19</v>
      </c>
      <c r="B28" s="46" t="s">
        <v>211</v>
      </c>
      <c r="C28" s="286">
        <v>266957</v>
      </c>
      <c r="D28" s="286">
        <v>3842393</v>
      </c>
      <c r="E28" s="287">
        <f t="shared" si="2"/>
        <v>4109350</v>
      </c>
      <c r="F28" s="288">
        <v>397247</v>
      </c>
      <c r="G28" s="289">
        <v>9215301</v>
      </c>
      <c r="H28" s="290">
        <f t="shared" si="1"/>
        <v>9612548</v>
      </c>
    </row>
    <row r="29" spans="1:8" ht="15.75">
      <c r="A29" s="42">
        <v>20</v>
      </c>
      <c r="B29" s="46" t="s">
        <v>133</v>
      </c>
      <c r="C29" s="286">
        <v>2466914.6950000003</v>
      </c>
      <c r="D29" s="286">
        <v>3070733</v>
      </c>
      <c r="E29" s="287">
        <f t="shared" si="2"/>
        <v>5537647.6950000003</v>
      </c>
      <c r="F29" s="288">
        <v>2670157</v>
      </c>
      <c r="G29" s="289">
        <v>1412261</v>
      </c>
      <c r="H29" s="290">
        <f t="shared" si="1"/>
        <v>4082418</v>
      </c>
    </row>
    <row r="30" spans="1:8" ht="15.75">
      <c r="A30" s="42">
        <v>21</v>
      </c>
      <c r="B30" s="46" t="s">
        <v>212</v>
      </c>
      <c r="C30" s="286">
        <v>0</v>
      </c>
      <c r="D30" s="286">
        <v>28677000</v>
      </c>
      <c r="E30" s="287">
        <f t="shared" si="2"/>
        <v>28677000</v>
      </c>
      <c r="F30" s="288">
        <v>0</v>
      </c>
      <c r="G30" s="289">
        <v>26766000</v>
      </c>
      <c r="H30" s="290">
        <f t="shared" si="1"/>
        <v>26766000</v>
      </c>
    </row>
    <row r="31" spans="1:8" ht="15.75">
      <c r="A31" s="42">
        <v>22</v>
      </c>
      <c r="B31" s="48" t="s">
        <v>213</v>
      </c>
      <c r="C31" s="287">
        <f>SUM(C22:C30)</f>
        <v>51970835.505000032</v>
      </c>
      <c r="D31" s="287">
        <f>SUM(D22:D30)</f>
        <v>353297530.42000002</v>
      </c>
      <c r="E31" s="287">
        <f>C31+D31</f>
        <v>405268365.92500007</v>
      </c>
      <c r="F31" s="287">
        <f>SUM(F22:F30)</f>
        <v>34951956.760000013</v>
      </c>
      <c r="G31" s="287">
        <f>SUM(G22:G30)</f>
        <v>356726620.92000002</v>
      </c>
      <c r="H31" s="290">
        <f t="shared" si="1"/>
        <v>391678577.68000001</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30431319.999999993</v>
      </c>
      <c r="D38" s="291"/>
      <c r="E38" s="287">
        <f t="shared" si="2"/>
        <v>30431319.999999993</v>
      </c>
      <c r="F38" s="288">
        <v>22765451.770000003</v>
      </c>
      <c r="G38" s="293"/>
      <c r="H38" s="290">
        <f t="shared" si="1"/>
        <v>22765451.770000003</v>
      </c>
    </row>
    <row r="39" spans="1:8" ht="15.75">
      <c r="A39" s="42">
        <v>29</v>
      </c>
      <c r="B39" s="46" t="s">
        <v>235</v>
      </c>
      <c r="C39" s="286">
        <v>1595832</v>
      </c>
      <c r="D39" s="291"/>
      <c r="E39" s="287">
        <f t="shared" si="2"/>
        <v>1595832</v>
      </c>
      <c r="F39" s="288">
        <v>1614289.89</v>
      </c>
      <c r="G39" s="293"/>
      <c r="H39" s="290">
        <f t="shared" si="1"/>
        <v>1614289.89</v>
      </c>
    </row>
    <row r="40" spans="1:8" ht="15.75">
      <c r="A40" s="42">
        <v>30</v>
      </c>
      <c r="B40" s="48" t="s">
        <v>220</v>
      </c>
      <c r="C40" s="286">
        <v>108027152</v>
      </c>
      <c r="D40" s="291"/>
      <c r="E40" s="287">
        <f t="shared" si="2"/>
        <v>108027152</v>
      </c>
      <c r="F40" s="288">
        <v>86379741.660000011</v>
      </c>
      <c r="G40" s="293"/>
      <c r="H40" s="290">
        <f t="shared" si="1"/>
        <v>86379741.660000011</v>
      </c>
    </row>
    <row r="41" spans="1:8" ht="16.5" thickBot="1">
      <c r="A41" s="49">
        <v>31</v>
      </c>
      <c r="B41" s="50" t="s">
        <v>236</v>
      </c>
      <c r="C41" s="295">
        <f>C31+C40</f>
        <v>159997987.50500003</v>
      </c>
      <c r="D41" s="295">
        <f>D31+D40</f>
        <v>353297530.42000002</v>
      </c>
      <c r="E41" s="295">
        <f>C41+D41</f>
        <v>513295517.92500007</v>
      </c>
      <c r="F41" s="295">
        <f>F31+F40</f>
        <v>121331698.42000002</v>
      </c>
      <c r="G41" s="295">
        <f>G31+G40</f>
        <v>356726620.92000002</v>
      </c>
      <c r="H41" s="296">
        <f>F41+G41</f>
        <v>478058319.34000003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0"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43830</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1837829</v>
      </c>
      <c r="D8" s="297">
        <v>248444</v>
      </c>
      <c r="E8" s="287">
        <f>C8+D8</f>
        <v>2086273</v>
      </c>
      <c r="F8" s="297">
        <v>691547</v>
      </c>
      <c r="G8" s="297">
        <v>356748</v>
      </c>
      <c r="H8" s="298">
        <f>F8+G8</f>
        <v>1048295</v>
      </c>
    </row>
    <row r="9" spans="1:8" ht="15.75">
      <c r="A9" s="137">
        <v>2</v>
      </c>
      <c r="B9" s="59" t="s">
        <v>136</v>
      </c>
      <c r="C9" s="299">
        <f>SUM(C10:C18)</f>
        <v>11082081.050000001</v>
      </c>
      <c r="D9" s="299">
        <f>SUM(D10:D18)</f>
        <v>22687199.949999992</v>
      </c>
      <c r="E9" s="287">
        <f t="shared" ref="E9:E67" si="0">C9+D9</f>
        <v>33769280.999999993</v>
      </c>
      <c r="F9" s="299">
        <f>SUM(F10:F18)</f>
        <v>8509392.1700000018</v>
      </c>
      <c r="G9" s="299">
        <f>SUM(G10:G18)</f>
        <v>22493971.420000002</v>
      </c>
      <c r="H9" s="298">
        <f t="shared" ref="H9:H67" si="1">F9+G9</f>
        <v>31003363.590000004</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3811564.54</v>
      </c>
      <c r="D11" s="297">
        <v>11936019.36999999</v>
      </c>
      <c r="E11" s="287">
        <f t="shared" si="0"/>
        <v>15747583.909999989</v>
      </c>
      <c r="F11" s="297">
        <v>3548433.5500000012</v>
      </c>
      <c r="G11" s="297">
        <v>11748221.82</v>
      </c>
      <c r="H11" s="298">
        <f t="shared" si="1"/>
        <v>15296655.370000001</v>
      </c>
    </row>
    <row r="12" spans="1:8" ht="15.75">
      <c r="A12" s="137">
        <v>2.2999999999999998</v>
      </c>
      <c r="B12" s="60" t="s">
        <v>139</v>
      </c>
      <c r="C12" s="297"/>
      <c r="D12" s="297">
        <v>384971.5</v>
      </c>
      <c r="E12" s="287">
        <f t="shared" si="0"/>
        <v>384971.5</v>
      </c>
      <c r="F12" s="297"/>
      <c r="G12" s="297">
        <v>377965.15</v>
      </c>
      <c r="H12" s="298">
        <f t="shared" si="1"/>
        <v>377965.15</v>
      </c>
    </row>
    <row r="13" spans="1:8" ht="15.75">
      <c r="A13" s="137">
        <v>2.4</v>
      </c>
      <c r="B13" s="60" t="s">
        <v>140</v>
      </c>
      <c r="C13" s="297">
        <v>63244.859999999993</v>
      </c>
      <c r="D13" s="297">
        <v>1304988.98</v>
      </c>
      <c r="E13" s="287">
        <f t="shared" si="0"/>
        <v>1368233.84</v>
      </c>
      <c r="F13" s="297">
        <v>14839.069999999998</v>
      </c>
      <c r="G13" s="297">
        <v>916050.07000000007</v>
      </c>
      <c r="H13" s="298">
        <f t="shared" si="1"/>
        <v>930889.14</v>
      </c>
    </row>
    <row r="14" spans="1:8" ht="15.75">
      <c r="A14" s="137">
        <v>2.5</v>
      </c>
      <c r="B14" s="60" t="s">
        <v>141</v>
      </c>
      <c r="C14" s="297">
        <v>259368.74</v>
      </c>
      <c r="D14" s="297">
        <v>2732678.2799999993</v>
      </c>
      <c r="E14" s="287">
        <f t="shared" si="0"/>
        <v>2992047.0199999996</v>
      </c>
      <c r="F14" s="297">
        <v>354097.99999999994</v>
      </c>
      <c r="G14" s="297">
        <v>2879778.4799999991</v>
      </c>
      <c r="H14" s="298">
        <f t="shared" si="1"/>
        <v>3233876.4799999991</v>
      </c>
    </row>
    <row r="15" spans="1:8" ht="15.75">
      <c r="A15" s="137">
        <v>2.6</v>
      </c>
      <c r="B15" s="60" t="s">
        <v>142</v>
      </c>
      <c r="C15" s="297"/>
      <c r="D15" s="297">
        <v>85002</v>
      </c>
      <c r="E15" s="287">
        <f t="shared" si="0"/>
        <v>85002</v>
      </c>
      <c r="F15" s="297"/>
      <c r="G15" s="297">
        <v>663313.20000000007</v>
      </c>
      <c r="H15" s="298">
        <f t="shared" si="1"/>
        <v>663313.20000000007</v>
      </c>
    </row>
    <row r="16" spans="1:8" ht="15.75">
      <c r="A16" s="137">
        <v>2.7</v>
      </c>
      <c r="B16" s="60" t="s">
        <v>143</v>
      </c>
      <c r="C16" s="297">
        <v>4400.12</v>
      </c>
      <c r="D16" s="297">
        <v>9919.56</v>
      </c>
      <c r="E16" s="287">
        <f t="shared" si="0"/>
        <v>14319.68</v>
      </c>
      <c r="F16" s="297"/>
      <c r="G16" s="297">
        <v>19467.78</v>
      </c>
      <c r="H16" s="298">
        <f t="shared" si="1"/>
        <v>19467.78</v>
      </c>
    </row>
    <row r="17" spans="1:8" ht="15.75">
      <c r="A17" s="137">
        <v>2.8</v>
      </c>
      <c r="B17" s="60" t="s">
        <v>144</v>
      </c>
      <c r="C17" s="297">
        <v>5623615</v>
      </c>
      <c r="D17" s="297">
        <v>5454387</v>
      </c>
      <c r="E17" s="287">
        <f t="shared" si="0"/>
        <v>11078002</v>
      </c>
      <c r="F17" s="297">
        <v>4458800</v>
      </c>
      <c r="G17" s="297">
        <v>5180106</v>
      </c>
      <c r="H17" s="298">
        <f t="shared" si="1"/>
        <v>9638906</v>
      </c>
    </row>
    <row r="18" spans="1:8" ht="15.75">
      <c r="A18" s="137">
        <v>2.9</v>
      </c>
      <c r="B18" s="60" t="s">
        <v>145</v>
      </c>
      <c r="C18" s="297">
        <v>1319887.7900000003</v>
      </c>
      <c r="D18" s="297">
        <v>779233.25999999989</v>
      </c>
      <c r="E18" s="287">
        <f t="shared" si="0"/>
        <v>2099121.0500000003</v>
      </c>
      <c r="F18" s="297">
        <v>133221.55000000002</v>
      </c>
      <c r="G18" s="297">
        <v>709068.91999999993</v>
      </c>
      <c r="H18" s="298">
        <f t="shared" si="1"/>
        <v>842290.47</v>
      </c>
    </row>
    <row r="19" spans="1:8" ht="15.75">
      <c r="A19" s="137">
        <v>3</v>
      </c>
      <c r="B19" s="59" t="s">
        <v>146</v>
      </c>
      <c r="C19" s="297">
        <v>1525788</v>
      </c>
      <c r="D19" s="297">
        <v>440067</v>
      </c>
      <c r="E19" s="287">
        <f t="shared" si="0"/>
        <v>1965855</v>
      </c>
      <c r="F19" s="297">
        <v>332384</v>
      </c>
      <c r="G19" s="297">
        <v>998454</v>
      </c>
      <c r="H19" s="298">
        <f t="shared" si="1"/>
        <v>1330838</v>
      </c>
    </row>
    <row r="20" spans="1:8" ht="15.75">
      <c r="A20" s="137">
        <v>4</v>
      </c>
      <c r="B20" s="59" t="s">
        <v>147</v>
      </c>
      <c r="C20" s="297">
        <v>1613304</v>
      </c>
      <c r="D20" s="297">
        <v>0</v>
      </c>
      <c r="E20" s="287">
        <f t="shared" si="0"/>
        <v>1613304</v>
      </c>
      <c r="F20" s="297">
        <v>1796509</v>
      </c>
      <c r="G20" s="297">
        <v>0</v>
      </c>
      <c r="H20" s="298">
        <f t="shared" si="1"/>
        <v>1796509</v>
      </c>
    </row>
    <row r="21" spans="1:8" ht="15.75">
      <c r="A21" s="137">
        <v>5</v>
      </c>
      <c r="B21" s="59" t="s">
        <v>148</v>
      </c>
      <c r="C21" s="297">
        <v>195870.07</v>
      </c>
      <c r="D21" s="297">
        <v>83990.9</v>
      </c>
      <c r="E21" s="287">
        <f t="shared" si="0"/>
        <v>279860.96999999997</v>
      </c>
      <c r="F21" s="297">
        <v>255181.18</v>
      </c>
      <c r="G21" s="297">
        <v>85807.08</v>
      </c>
      <c r="H21" s="298">
        <f>F21+G21</f>
        <v>340988.26</v>
      </c>
    </row>
    <row r="22" spans="1:8" ht="15.75">
      <c r="A22" s="137">
        <v>6</v>
      </c>
      <c r="B22" s="61" t="s">
        <v>149</v>
      </c>
      <c r="C22" s="299">
        <f>C8+C9+C19+C20+C21</f>
        <v>16254872.120000001</v>
      </c>
      <c r="D22" s="299">
        <f>D8+D9+D19+D20+D21</f>
        <v>23459701.84999999</v>
      </c>
      <c r="E22" s="287">
        <f>C22+D22</f>
        <v>39714573.969999991</v>
      </c>
      <c r="F22" s="299">
        <f>F8+F9+F19+F20+F21</f>
        <v>11585013.350000001</v>
      </c>
      <c r="G22" s="299">
        <f>G8+G9+G19+G20+G21</f>
        <v>23934980.5</v>
      </c>
      <c r="H22" s="298">
        <f>F22+G22</f>
        <v>35519993.850000001</v>
      </c>
    </row>
    <row r="23" spans="1:8" ht="15.75">
      <c r="A23" s="137"/>
      <c r="B23" s="57" t="s">
        <v>128</v>
      </c>
      <c r="C23" s="297"/>
      <c r="D23" s="297"/>
      <c r="E23" s="286"/>
      <c r="F23" s="297"/>
      <c r="G23" s="297"/>
      <c r="H23" s="300"/>
    </row>
    <row r="24" spans="1:8" ht="15.75">
      <c r="A24" s="137">
        <v>7</v>
      </c>
      <c r="B24" s="59" t="s">
        <v>150</v>
      </c>
      <c r="C24" s="297">
        <v>2803394.15</v>
      </c>
      <c r="D24" s="297">
        <v>263586.92</v>
      </c>
      <c r="E24" s="287">
        <f t="shared" si="0"/>
        <v>3066981.07</v>
      </c>
      <c r="F24" s="297">
        <v>933798.84</v>
      </c>
      <c r="G24" s="297">
        <v>82132.22</v>
      </c>
      <c r="H24" s="298">
        <f t="shared" si="1"/>
        <v>1015931.0599999999</v>
      </c>
    </row>
    <row r="25" spans="1:8" ht="15.75">
      <c r="A25" s="137">
        <v>8</v>
      </c>
      <c r="B25" s="59" t="s">
        <v>151</v>
      </c>
      <c r="C25" s="297">
        <v>414523.85</v>
      </c>
      <c r="D25" s="297">
        <v>924051.08</v>
      </c>
      <c r="E25" s="287">
        <f t="shared" si="0"/>
        <v>1338574.93</v>
      </c>
      <c r="F25" s="297">
        <v>398777.16</v>
      </c>
      <c r="G25" s="297">
        <v>661228.78</v>
      </c>
      <c r="H25" s="298">
        <f t="shared" si="1"/>
        <v>1060005.94</v>
      </c>
    </row>
    <row r="26" spans="1:8" ht="15.75">
      <c r="A26" s="137">
        <v>9</v>
      </c>
      <c r="B26" s="59" t="s">
        <v>152</v>
      </c>
      <c r="C26" s="297">
        <v>14397</v>
      </c>
      <c r="D26" s="297">
        <v>2263674</v>
      </c>
      <c r="E26" s="287">
        <f t="shared" si="0"/>
        <v>2278071</v>
      </c>
      <c r="F26" s="297">
        <v>0</v>
      </c>
      <c r="G26" s="297">
        <v>3887575</v>
      </c>
      <c r="H26" s="298">
        <f t="shared" si="1"/>
        <v>3887575</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8802580</v>
      </c>
      <c r="E28" s="287">
        <f t="shared" si="0"/>
        <v>8802580</v>
      </c>
      <c r="F28" s="297">
        <v>0</v>
      </c>
      <c r="G28" s="297">
        <v>5568233</v>
      </c>
      <c r="H28" s="298">
        <f t="shared" si="1"/>
        <v>5568233</v>
      </c>
    </row>
    <row r="29" spans="1:8" ht="15.75">
      <c r="A29" s="137">
        <v>12</v>
      </c>
      <c r="B29" s="59" t="s">
        <v>155</v>
      </c>
      <c r="C29" s="297">
        <v>150464</v>
      </c>
      <c r="D29" s="297">
        <v>81042</v>
      </c>
      <c r="E29" s="287">
        <f t="shared" si="0"/>
        <v>231506</v>
      </c>
      <c r="F29" s="297">
        <v>475291</v>
      </c>
      <c r="G29" s="297">
        <v>81163</v>
      </c>
      <c r="H29" s="298">
        <f t="shared" si="1"/>
        <v>556454</v>
      </c>
    </row>
    <row r="30" spans="1:8" ht="15.75">
      <c r="A30" s="137">
        <v>13</v>
      </c>
      <c r="B30" s="62" t="s">
        <v>156</v>
      </c>
      <c r="C30" s="299">
        <f>SUM(C24:C29)</f>
        <v>3382779</v>
      </c>
      <c r="D30" s="299">
        <f>SUM(D24:D29)</f>
        <v>12334934</v>
      </c>
      <c r="E30" s="287">
        <f t="shared" si="0"/>
        <v>15717713</v>
      </c>
      <c r="F30" s="299">
        <f>SUM(F24:F29)</f>
        <v>1807867</v>
      </c>
      <c r="G30" s="299">
        <f>SUM(G24:G29)</f>
        <v>10280332</v>
      </c>
      <c r="H30" s="298">
        <f t="shared" si="1"/>
        <v>12088199</v>
      </c>
    </row>
    <row r="31" spans="1:8" ht="15.75">
      <c r="A31" s="137">
        <v>14</v>
      </c>
      <c r="B31" s="62" t="s">
        <v>157</v>
      </c>
      <c r="C31" s="299">
        <f>C22-C30</f>
        <v>12872093.120000001</v>
      </c>
      <c r="D31" s="299">
        <f>D22-D30</f>
        <v>11124767.84999999</v>
      </c>
      <c r="E31" s="287">
        <f t="shared" si="0"/>
        <v>23996860.969999991</v>
      </c>
      <c r="F31" s="299">
        <f>F22-F30</f>
        <v>9777146.3500000015</v>
      </c>
      <c r="G31" s="299">
        <f>G22-G30</f>
        <v>13654648.5</v>
      </c>
      <c r="H31" s="298">
        <f t="shared" si="1"/>
        <v>23431794.850000001</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805777</v>
      </c>
      <c r="D34" s="303">
        <f>D35-D36</f>
        <v>909912</v>
      </c>
      <c r="E34" s="287">
        <f t="shared" si="0"/>
        <v>1715689</v>
      </c>
      <c r="F34" s="303">
        <f>F35-F36</f>
        <v>594568</v>
      </c>
      <c r="G34" s="303">
        <f>G35-G36</f>
        <v>801290</v>
      </c>
      <c r="H34" s="298">
        <f t="shared" si="1"/>
        <v>1395858</v>
      </c>
    </row>
    <row r="35" spans="1:8" ht="15.75">
      <c r="A35" s="137">
        <v>15.1</v>
      </c>
      <c r="B35" s="60" t="s">
        <v>159</v>
      </c>
      <c r="C35" s="297">
        <v>1121713</v>
      </c>
      <c r="D35" s="297">
        <v>1732989</v>
      </c>
      <c r="E35" s="287">
        <f t="shared" si="0"/>
        <v>2854702</v>
      </c>
      <c r="F35" s="297">
        <v>839170</v>
      </c>
      <c r="G35" s="297">
        <v>1431261</v>
      </c>
      <c r="H35" s="298">
        <f t="shared" si="1"/>
        <v>2270431</v>
      </c>
    </row>
    <row r="36" spans="1:8" ht="15.75">
      <c r="A36" s="137">
        <v>15.2</v>
      </c>
      <c r="B36" s="60" t="s">
        <v>160</v>
      </c>
      <c r="C36" s="297">
        <v>315936</v>
      </c>
      <c r="D36" s="297">
        <v>823077</v>
      </c>
      <c r="E36" s="287">
        <f t="shared" si="0"/>
        <v>1139013</v>
      </c>
      <c r="F36" s="297">
        <v>244602</v>
      </c>
      <c r="G36" s="297">
        <v>629971</v>
      </c>
      <c r="H36" s="298">
        <f t="shared" si="1"/>
        <v>874573</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1735664</v>
      </c>
      <c r="D40" s="297"/>
      <c r="E40" s="287">
        <f t="shared" si="0"/>
        <v>1735664</v>
      </c>
      <c r="F40" s="297">
        <v>626230</v>
      </c>
      <c r="G40" s="297"/>
      <c r="H40" s="298">
        <f t="shared" si="1"/>
        <v>626230</v>
      </c>
    </row>
    <row r="41" spans="1:8" ht="15.75">
      <c r="A41" s="137">
        <v>20</v>
      </c>
      <c r="B41" s="59" t="s">
        <v>165</v>
      </c>
      <c r="C41" s="297">
        <v>-554966</v>
      </c>
      <c r="D41" s="297"/>
      <c r="E41" s="287">
        <f t="shared" si="0"/>
        <v>-554966</v>
      </c>
      <c r="F41" s="297">
        <v>477221</v>
      </c>
      <c r="G41" s="297"/>
      <c r="H41" s="298">
        <f t="shared" si="1"/>
        <v>477221</v>
      </c>
    </row>
    <row r="42" spans="1:8" ht="15.75">
      <c r="A42" s="137">
        <v>21</v>
      </c>
      <c r="B42" s="59" t="s">
        <v>166</v>
      </c>
      <c r="C42" s="297">
        <v>-5541</v>
      </c>
      <c r="D42" s="297"/>
      <c r="E42" s="287">
        <f t="shared" si="0"/>
        <v>-5541</v>
      </c>
      <c r="F42" s="297">
        <v>9900</v>
      </c>
      <c r="G42" s="297"/>
      <c r="H42" s="298">
        <f t="shared" si="1"/>
        <v>9900</v>
      </c>
    </row>
    <row r="43" spans="1:8" ht="15.75">
      <c r="A43" s="137">
        <v>22</v>
      </c>
      <c r="B43" s="59" t="s">
        <v>167</v>
      </c>
      <c r="C43" s="297">
        <v>2101.9299999999998</v>
      </c>
      <c r="D43" s="297">
        <v>316.10000000000002</v>
      </c>
      <c r="E43" s="287">
        <f t="shared" si="0"/>
        <v>2418.0299999999997</v>
      </c>
      <c r="F43" s="297">
        <v>7286.8200000000006</v>
      </c>
      <c r="G43" s="297">
        <v>524.91999999999996</v>
      </c>
      <c r="H43" s="298">
        <f t="shared" si="1"/>
        <v>7811.7400000000007</v>
      </c>
    </row>
    <row r="44" spans="1:8" ht="15.75">
      <c r="A44" s="137">
        <v>23</v>
      </c>
      <c r="B44" s="59" t="s">
        <v>168</v>
      </c>
      <c r="C44" s="297">
        <v>108155</v>
      </c>
      <c r="D44" s="297">
        <v>1351</v>
      </c>
      <c r="E44" s="287">
        <f t="shared" si="0"/>
        <v>109506</v>
      </c>
      <c r="F44" s="297">
        <v>172851</v>
      </c>
      <c r="G44" s="297">
        <v>11204</v>
      </c>
      <c r="H44" s="298">
        <f t="shared" si="1"/>
        <v>184055</v>
      </c>
    </row>
    <row r="45" spans="1:8" ht="15.75">
      <c r="A45" s="137">
        <v>24</v>
      </c>
      <c r="B45" s="62" t="s">
        <v>169</v>
      </c>
      <c r="C45" s="299">
        <f>C34+C37+C38+C39+C40+C41+C42+C43+C44</f>
        <v>2091190.93</v>
      </c>
      <c r="D45" s="299">
        <f>D34+D37+D38+D39+D40+D41+D42+D43+D44</f>
        <v>911579.1</v>
      </c>
      <c r="E45" s="287">
        <f t="shared" si="0"/>
        <v>3002770.03</v>
      </c>
      <c r="F45" s="299">
        <f>F34+F37+F38+F39+F40+F41+F42+F43+F44</f>
        <v>1888056.82</v>
      </c>
      <c r="G45" s="299">
        <f>G34+G37+G38+G39+G40+G41+G42+G43+G44</f>
        <v>813018.92</v>
      </c>
      <c r="H45" s="298">
        <f t="shared" si="1"/>
        <v>2701075.74</v>
      </c>
    </row>
    <row r="46" spans="1:8">
      <c r="A46" s="137"/>
      <c r="B46" s="57" t="s">
        <v>170</v>
      </c>
      <c r="C46" s="297"/>
      <c r="D46" s="297"/>
      <c r="E46" s="297"/>
      <c r="F46" s="297"/>
      <c r="G46" s="297"/>
      <c r="H46" s="304"/>
    </row>
    <row r="47" spans="1:8" ht="15.75">
      <c r="A47" s="137">
        <v>25</v>
      </c>
      <c r="B47" s="59" t="s">
        <v>171</v>
      </c>
      <c r="C47" s="297">
        <v>750324</v>
      </c>
      <c r="D47" s="297"/>
      <c r="E47" s="287">
        <f t="shared" si="0"/>
        <v>750324</v>
      </c>
      <c r="F47" s="297">
        <v>676156</v>
      </c>
      <c r="G47" s="297"/>
      <c r="H47" s="298">
        <f t="shared" si="1"/>
        <v>676156</v>
      </c>
    </row>
    <row r="48" spans="1:8" ht="15.75">
      <c r="A48" s="137">
        <v>26</v>
      </c>
      <c r="B48" s="59" t="s">
        <v>172</v>
      </c>
      <c r="C48" s="297">
        <v>482715</v>
      </c>
      <c r="D48" s="297">
        <v>53481</v>
      </c>
      <c r="E48" s="287">
        <f t="shared" si="0"/>
        <v>536196</v>
      </c>
      <c r="F48" s="297">
        <v>394422</v>
      </c>
      <c r="G48" s="297">
        <v>46783</v>
      </c>
      <c r="H48" s="298">
        <f t="shared" si="1"/>
        <v>441205</v>
      </c>
    </row>
    <row r="49" spans="1:9" ht="15.75">
      <c r="A49" s="137">
        <v>27</v>
      </c>
      <c r="B49" s="59" t="s">
        <v>173</v>
      </c>
      <c r="C49" s="297">
        <v>7933045</v>
      </c>
      <c r="D49" s="297"/>
      <c r="E49" s="287">
        <f t="shared" si="0"/>
        <v>7933045</v>
      </c>
      <c r="F49" s="297">
        <v>7906340</v>
      </c>
      <c r="G49" s="297"/>
      <c r="H49" s="298">
        <f t="shared" si="1"/>
        <v>7906340</v>
      </c>
    </row>
    <row r="50" spans="1:9" ht="15.75">
      <c r="A50" s="137">
        <v>28</v>
      </c>
      <c r="B50" s="59" t="s">
        <v>311</v>
      </c>
      <c r="C50" s="297">
        <v>29794</v>
      </c>
      <c r="D50" s="297"/>
      <c r="E50" s="287">
        <f t="shared" si="0"/>
        <v>29794</v>
      </c>
      <c r="F50" s="297">
        <v>29682</v>
      </c>
      <c r="G50" s="297"/>
      <c r="H50" s="298">
        <f t="shared" si="1"/>
        <v>29682</v>
      </c>
    </row>
    <row r="51" spans="1:9" ht="15.75">
      <c r="A51" s="137">
        <v>29</v>
      </c>
      <c r="B51" s="59" t="s">
        <v>174</v>
      </c>
      <c r="C51" s="297">
        <v>1692330</v>
      </c>
      <c r="D51" s="297"/>
      <c r="E51" s="287">
        <f t="shared" si="0"/>
        <v>1692330</v>
      </c>
      <c r="F51" s="297">
        <v>1112416</v>
      </c>
      <c r="G51" s="297"/>
      <c r="H51" s="298">
        <f t="shared" si="1"/>
        <v>1112416</v>
      </c>
    </row>
    <row r="52" spans="1:9" ht="15.75">
      <c r="A52" s="137">
        <v>30</v>
      </c>
      <c r="B52" s="59" t="s">
        <v>175</v>
      </c>
      <c r="C52" s="297">
        <v>1810151</v>
      </c>
      <c r="D52" s="297">
        <v>1140617</v>
      </c>
      <c r="E52" s="287">
        <f t="shared" si="0"/>
        <v>2950768</v>
      </c>
      <c r="F52" s="297">
        <v>1606113.2100000004</v>
      </c>
      <c r="G52" s="297">
        <v>917606.12999999989</v>
      </c>
      <c r="H52" s="298">
        <f t="shared" si="1"/>
        <v>2523719.3400000003</v>
      </c>
    </row>
    <row r="53" spans="1:9" ht="15.75">
      <c r="A53" s="137">
        <v>31</v>
      </c>
      <c r="B53" s="62" t="s">
        <v>176</v>
      </c>
      <c r="C53" s="299">
        <f>C47+C48+C49+C50+C51+C52</f>
        <v>12698359</v>
      </c>
      <c r="D53" s="299">
        <f>D47+D48+D49+D50+D51+D52</f>
        <v>1194098</v>
      </c>
      <c r="E53" s="287">
        <f t="shared" si="0"/>
        <v>13892457</v>
      </c>
      <c r="F53" s="299">
        <f>F47+F48+F49+F50+F51+F52</f>
        <v>11725129.210000001</v>
      </c>
      <c r="G53" s="299">
        <f>G47+G48+G49+G50+G51+G52</f>
        <v>964389.12999999989</v>
      </c>
      <c r="H53" s="298">
        <f t="shared" si="1"/>
        <v>12689518.34</v>
      </c>
    </row>
    <row r="54" spans="1:9" ht="15.75">
      <c r="A54" s="137">
        <v>32</v>
      </c>
      <c r="B54" s="62" t="s">
        <v>177</v>
      </c>
      <c r="C54" s="299">
        <f>C45-C53</f>
        <v>-10607168.07</v>
      </c>
      <c r="D54" s="299">
        <f>D45-D53</f>
        <v>-282518.90000000002</v>
      </c>
      <c r="E54" s="287">
        <f t="shared" si="0"/>
        <v>-10889686.970000001</v>
      </c>
      <c r="F54" s="299">
        <f>F45-F53</f>
        <v>-9837072.3900000006</v>
      </c>
      <c r="G54" s="299">
        <f>G45-G53</f>
        <v>-151370.20999999985</v>
      </c>
      <c r="H54" s="298">
        <f t="shared" si="1"/>
        <v>-9988442.5999999996</v>
      </c>
    </row>
    <row r="55" spans="1:9">
      <c r="A55" s="137"/>
      <c r="B55" s="57"/>
      <c r="C55" s="301"/>
      <c r="D55" s="301"/>
      <c r="E55" s="301"/>
      <c r="F55" s="301"/>
      <c r="G55" s="301"/>
      <c r="H55" s="302"/>
    </row>
    <row r="56" spans="1:9" ht="15.75">
      <c r="A56" s="137">
        <v>33</v>
      </c>
      <c r="B56" s="62" t="s">
        <v>178</v>
      </c>
      <c r="C56" s="299">
        <f>C31+C54</f>
        <v>2264925.0500000007</v>
      </c>
      <c r="D56" s="299">
        <f>D31+D54</f>
        <v>10842248.94999999</v>
      </c>
      <c r="E56" s="287">
        <f t="shared" si="0"/>
        <v>13107173.999999991</v>
      </c>
      <c r="F56" s="299">
        <f>F31+F54</f>
        <v>-59926.039999999106</v>
      </c>
      <c r="G56" s="299">
        <f>G31+G54</f>
        <v>13503278.290000001</v>
      </c>
      <c r="H56" s="298">
        <f t="shared" si="1"/>
        <v>13443352.250000002</v>
      </c>
    </row>
    <row r="57" spans="1:9">
      <c r="A57" s="137"/>
      <c r="B57" s="57"/>
      <c r="C57" s="301"/>
      <c r="D57" s="301"/>
      <c r="E57" s="301"/>
      <c r="F57" s="301"/>
      <c r="G57" s="301"/>
      <c r="H57" s="302"/>
    </row>
    <row r="58" spans="1:9" ht="15.75">
      <c r="A58" s="137">
        <v>34</v>
      </c>
      <c r="B58" s="59" t="s">
        <v>179</v>
      </c>
      <c r="C58" s="297">
        <v>3667663</v>
      </c>
      <c r="D58" s="297"/>
      <c r="E58" s="287">
        <f t="shared" si="0"/>
        <v>3667663</v>
      </c>
      <c r="F58" s="297">
        <v>3484701</v>
      </c>
      <c r="G58" s="297"/>
      <c r="H58" s="298">
        <f t="shared" si="1"/>
        <v>3484701</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806540</v>
      </c>
      <c r="D60" s="297"/>
      <c r="E60" s="287">
        <f t="shared" si="0"/>
        <v>806540</v>
      </c>
      <c r="F60" s="297">
        <v>-1772</v>
      </c>
      <c r="G60" s="297"/>
      <c r="H60" s="298">
        <f t="shared" si="1"/>
        <v>-1772</v>
      </c>
    </row>
    <row r="61" spans="1:9" ht="15.75">
      <c r="A61" s="137">
        <v>37</v>
      </c>
      <c r="B61" s="62" t="s">
        <v>182</v>
      </c>
      <c r="C61" s="299">
        <f>C58+C59+C60</f>
        <v>4474203</v>
      </c>
      <c r="D61" s="299">
        <f>D58+D59+D60</f>
        <v>0</v>
      </c>
      <c r="E61" s="287">
        <f t="shared" si="0"/>
        <v>4474203</v>
      </c>
      <c r="F61" s="299">
        <f>F58+F59+F60</f>
        <v>3482929</v>
      </c>
      <c r="G61" s="299">
        <f>G58+G59+G60</f>
        <v>0</v>
      </c>
      <c r="H61" s="298">
        <f t="shared" si="1"/>
        <v>3482929</v>
      </c>
    </row>
    <row r="62" spans="1:9">
      <c r="A62" s="137"/>
      <c r="B62" s="63"/>
      <c r="C62" s="297"/>
      <c r="D62" s="297"/>
      <c r="E62" s="297"/>
      <c r="F62" s="297"/>
      <c r="G62" s="297"/>
      <c r="H62" s="304"/>
    </row>
    <row r="63" spans="1:9" ht="15.75">
      <c r="A63" s="137">
        <v>38</v>
      </c>
      <c r="B63" s="64" t="s">
        <v>312</v>
      </c>
      <c r="C63" s="299">
        <f>C56-C61</f>
        <v>-2209277.9499999993</v>
      </c>
      <c r="D63" s="299">
        <f>D56-D61</f>
        <v>10842248.94999999</v>
      </c>
      <c r="E63" s="287">
        <f t="shared" si="0"/>
        <v>8632970.9999999907</v>
      </c>
      <c r="F63" s="299">
        <f>F56-F61</f>
        <v>-3542855.0399999991</v>
      </c>
      <c r="G63" s="299">
        <f>G56-G61</f>
        <v>13503278.290000001</v>
      </c>
      <c r="H63" s="298">
        <f t="shared" si="1"/>
        <v>9960423.2500000019</v>
      </c>
    </row>
    <row r="64" spans="1:9" ht="15.75">
      <c r="A64" s="135">
        <v>39</v>
      </c>
      <c r="B64" s="59" t="s">
        <v>183</v>
      </c>
      <c r="C64" s="309">
        <v>985563</v>
      </c>
      <c r="D64" s="309"/>
      <c r="E64" s="287">
        <f t="shared" si="0"/>
        <v>985563</v>
      </c>
      <c r="F64" s="309">
        <v>1190866</v>
      </c>
      <c r="G64" s="309"/>
      <c r="H64" s="298">
        <f t="shared" si="1"/>
        <v>1190866</v>
      </c>
    </row>
    <row r="65" spans="1:8" ht="15.75">
      <c r="A65" s="137">
        <v>40</v>
      </c>
      <c r="B65" s="62" t="s">
        <v>184</v>
      </c>
      <c r="C65" s="299">
        <f>C63-C64</f>
        <v>-3194840.9499999993</v>
      </c>
      <c r="D65" s="299">
        <f>D63-D64</f>
        <v>10842248.94999999</v>
      </c>
      <c r="E65" s="287">
        <f t="shared" si="0"/>
        <v>7647407.9999999907</v>
      </c>
      <c r="F65" s="299">
        <f>F63-F64</f>
        <v>-4733721.0399999991</v>
      </c>
      <c r="G65" s="299">
        <f>G63-G64</f>
        <v>13503278.290000001</v>
      </c>
      <c r="H65" s="298">
        <f t="shared" si="1"/>
        <v>8769557.2500000019</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-3194840.9499999993</v>
      </c>
      <c r="D67" s="310">
        <f>D65+D66</f>
        <v>10842248.94999999</v>
      </c>
      <c r="E67" s="295">
        <f t="shared" si="0"/>
        <v>7647407.9999999907</v>
      </c>
      <c r="F67" s="310">
        <f>F65+F66</f>
        <v>-4733721.0399999991</v>
      </c>
      <c r="G67" s="310">
        <f>G65+G66</f>
        <v>13503278.290000001</v>
      </c>
      <c r="H67" s="311">
        <f t="shared" si="1"/>
        <v>8769557.2500000019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 sqref="C1:H1048576"/>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43830</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5348645</v>
      </c>
      <c r="D8" s="289">
        <v>1797800</v>
      </c>
      <c r="E8" s="312">
        <f t="shared" ref="E8:E53" si="1">C8+D8</f>
        <v>7146445</v>
      </c>
      <c r="F8" s="289">
        <v>7856540</v>
      </c>
      <c r="G8" s="289">
        <v>1336599</v>
      </c>
      <c r="H8" s="290">
        <f t="shared" si="0"/>
        <v>9193139</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18775858</v>
      </c>
      <c r="D10" s="289">
        <v>13641680</v>
      </c>
      <c r="E10" s="312">
        <f t="shared" si="1"/>
        <v>32417538</v>
      </c>
      <c r="F10" s="289">
        <v>7064738</v>
      </c>
      <c r="G10" s="289">
        <v>18253110</v>
      </c>
      <c r="H10" s="290">
        <f t="shared" si="0"/>
        <v>25317848</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5675558</v>
      </c>
      <c r="D17" s="289">
        <v>269401050</v>
      </c>
      <c r="E17" s="312">
        <f t="shared" si="1"/>
        <v>275076608</v>
      </c>
      <c r="F17" s="289">
        <v>6388185</v>
      </c>
      <c r="G17" s="289">
        <v>258428137</v>
      </c>
      <c r="H17" s="290">
        <f t="shared" si="0"/>
        <v>264816322</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762534</v>
      </c>
      <c r="D20" s="289">
        <v>4078838</v>
      </c>
      <c r="E20" s="312">
        <f t="shared" si="1"/>
        <v>4841372</v>
      </c>
      <c r="F20" s="289">
        <v>2571317</v>
      </c>
      <c r="G20" s="289">
        <v>2397757</v>
      </c>
      <c r="H20" s="290">
        <f t="shared" si="0"/>
        <v>4969074</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27039252</v>
      </c>
      <c r="D23" s="289">
        <v>215332981</v>
      </c>
      <c r="E23" s="312">
        <f t="shared" si="1"/>
        <v>242372233</v>
      </c>
      <c r="F23" s="289">
        <v>31199649</v>
      </c>
      <c r="G23" s="289">
        <v>191607831</v>
      </c>
      <c r="H23" s="290">
        <f t="shared" si="0"/>
        <v>222807480</v>
      </c>
    </row>
    <row r="24" spans="1:8" s="3" customFormat="1" ht="15.75">
      <c r="A24" s="233" t="s">
        <v>333</v>
      </c>
      <c r="B24" s="236" t="s">
        <v>334</v>
      </c>
      <c r="C24" s="289">
        <v>451959</v>
      </c>
      <c r="D24" s="289">
        <v>293291976</v>
      </c>
      <c r="E24" s="312">
        <f t="shared" si="1"/>
        <v>293743935</v>
      </c>
      <c r="F24" s="289">
        <v>2216289</v>
      </c>
      <c r="G24" s="289">
        <v>263308410</v>
      </c>
      <c r="H24" s="290">
        <f t="shared" si="0"/>
        <v>265524699</v>
      </c>
    </row>
    <row r="25" spans="1:8" s="3" customFormat="1" ht="15.75">
      <c r="A25" s="233" t="s">
        <v>335</v>
      </c>
      <c r="B25" s="237" t="s">
        <v>336</v>
      </c>
      <c r="C25" s="289">
        <v>0</v>
      </c>
      <c r="D25" s="289">
        <v>582057</v>
      </c>
      <c r="E25" s="312">
        <f t="shared" si="1"/>
        <v>582057</v>
      </c>
      <c r="F25" s="289">
        <v>0</v>
      </c>
      <c r="G25" s="289">
        <v>620275</v>
      </c>
      <c r="H25" s="290">
        <f t="shared" si="0"/>
        <v>620275</v>
      </c>
    </row>
    <row r="26" spans="1:8" s="3" customFormat="1" ht="15.75">
      <c r="A26" s="233" t="s">
        <v>337</v>
      </c>
      <c r="B26" s="236" t="s">
        <v>338</v>
      </c>
      <c r="C26" s="289">
        <v>3371122</v>
      </c>
      <c r="D26" s="289">
        <v>118492055</v>
      </c>
      <c r="E26" s="312">
        <f t="shared" si="1"/>
        <v>121863177</v>
      </c>
      <c r="F26" s="289">
        <v>5339344</v>
      </c>
      <c r="G26" s="289">
        <v>103376715</v>
      </c>
      <c r="H26" s="290">
        <f t="shared" si="0"/>
        <v>108716059</v>
      </c>
    </row>
    <row r="27" spans="1:8" s="3" customFormat="1" ht="15.75">
      <c r="A27" s="233" t="s">
        <v>339</v>
      </c>
      <c r="B27" s="236" t="s">
        <v>340</v>
      </c>
      <c r="C27" s="289">
        <v>33784</v>
      </c>
      <c r="D27" s="289">
        <v>55013349</v>
      </c>
      <c r="E27" s="312">
        <f t="shared" si="1"/>
        <v>55047133</v>
      </c>
      <c r="F27" s="289">
        <v>29046</v>
      </c>
      <c r="G27" s="289">
        <v>575397</v>
      </c>
      <c r="H27" s="290">
        <f t="shared" si="0"/>
        <v>604443</v>
      </c>
    </row>
    <row r="28" spans="1:8" s="3" customFormat="1" ht="15.75">
      <c r="A28" s="233">
        <v>5.4</v>
      </c>
      <c r="B28" s="235" t="s">
        <v>341</v>
      </c>
      <c r="C28" s="289">
        <v>1518657</v>
      </c>
      <c r="D28" s="289">
        <v>10390661</v>
      </c>
      <c r="E28" s="312">
        <f t="shared" si="1"/>
        <v>11909318</v>
      </c>
      <c r="F28" s="289">
        <v>2156003</v>
      </c>
      <c r="G28" s="289">
        <v>10829459</v>
      </c>
      <c r="H28" s="290">
        <f t="shared" si="0"/>
        <v>12985462</v>
      </c>
    </row>
    <row r="29" spans="1:8" s="3" customFormat="1" ht="15.75">
      <c r="A29" s="233">
        <v>5.5</v>
      </c>
      <c r="B29" s="235" t="s">
        <v>342</v>
      </c>
      <c r="C29" s="289">
        <v>0</v>
      </c>
      <c r="D29" s="289">
        <v>0</v>
      </c>
      <c r="E29" s="312">
        <f t="shared" si="1"/>
        <v>0</v>
      </c>
      <c r="F29" s="289">
        <v>0</v>
      </c>
      <c r="G29" s="289">
        <v>22215780</v>
      </c>
      <c r="H29" s="290">
        <f t="shared" si="0"/>
        <v>22215780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17720659</v>
      </c>
      <c r="E33" s="312">
        <f t="shared" si="1"/>
        <v>17720659</v>
      </c>
      <c r="F33" s="289"/>
      <c r="G33" s="289"/>
      <c r="H33" s="290">
        <f t="shared" si="0"/>
        <v>0</v>
      </c>
    </row>
    <row r="34" spans="1:8" s="3" customFormat="1" ht="25.5">
      <c r="A34" s="233">
        <v>6.2</v>
      </c>
      <c r="B34" s="235" t="s">
        <v>346</v>
      </c>
      <c r="C34" s="289"/>
      <c r="D34" s="289">
        <v>17206200</v>
      </c>
      <c r="E34" s="312">
        <f t="shared" si="1"/>
        <v>17206200</v>
      </c>
      <c r="F34" s="289"/>
      <c r="G34" s="289"/>
      <c r="H34" s="290">
        <f t="shared" si="0"/>
        <v>0</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11426</v>
      </c>
      <c r="G41" s="289">
        <v>0</v>
      </c>
      <c r="H41" s="290">
        <f t="shared" si="0"/>
        <v>11426</v>
      </c>
    </row>
    <row r="42" spans="1:8" s="3" customFormat="1" ht="25.5">
      <c r="A42" s="233">
        <v>7.2</v>
      </c>
      <c r="B42" s="235" t="s">
        <v>354</v>
      </c>
      <c r="C42" s="289">
        <v>181931.77000000008</v>
      </c>
      <c r="D42" s="289">
        <v>1145761.78</v>
      </c>
      <c r="E42" s="312">
        <f t="shared" si="1"/>
        <v>1327693.55</v>
      </c>
      <c r="F42" s="289">
        <v>138904</v>
      </c>
      <c r="G42" s="289">
        <v>1434903</v>
      </c>
      <c r="H42" s="290">
        <f t="shared" si="0"/>
        <v>1573807</v>
      </c>
    </row>
    <row r="43" spans="1:8" s="3" customFormat="1" ht="25.5">
      <c r="A43" s="233">
        <v>7.3</v>
      </c>
      <c r="B43" s="235" t="s">
        <v>355</v>
      </c>
      <c r="C43" s="289">
        <v>19179</v>
      </c>
      <c r="D43" s="289">
        <v>74000</v>
      </c>
      <c r="E43" s="312">
        <f t="shared" si="1"/>
        <v>93179</v>
      </c>
      <c r="F43" s="289">
        <v>21051</v>
      </c>
      <c r="G43" s="289">
        <v>69069</v>
      </c>
      <c r="H43" s="290">
        <f t="shared" si="0"/>
        <v>90120</v>
      </c>
    </row>
    <row r="44" spans="1:8" s="3" customFormat="1" ht="25.5">
      <c r="A44" s="233">
        <v>7.4</v>
      </c>
      <c r="B44" s="235" t="s">
        <v>356</v>
      </c>
      <c r="C44" s="289">
        <v>235742</v>
      </c>
      <c r="D44" s="289">
        <v>1784656</v>
      </c>
      <c r="E44" s="312">
        <f t="shared" si="1"/>
        <v>2020398</v>
      </c>
      <c r="F44" s="289">
        <v>155087</v>
      </c>
      <c r="G44" s="289">
        <v>1764774</v>
      </c>
      <c r="H44" s="290">
        <f t="shared" si="0"/>
        <v>1919861</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43830</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935</v>
      </c>
      <c r="D5" s="226" t="s">
        <v>933</v>
      </c>
    </row>
    <row r="6" spans="1:8" ht="15" customHeight="1">
      <c r="A6" s="448">
        <v>1</v>
      </c>
      <c r="B6" s="449" t="s">
        <v>231</v>
      </c>
      <c r="C6" s="450">
        <f>C7+C9+C10</f>
        <v>481784667.28399992</v>
      </c>
      <c r="D6" s="451">
        <f>D7+D9+D10</f>
        <v>486529028.01799995</v>
      </c>
    </row>
    <row r="7" spans="1:8" ht="15" customHeight="1">
      <c r="A7" s="448">
        <v>1.1000000000000001</v>
      </c>
      <c r="B7" s="452" t="s">
        <v>23</v>
      </c>
      <c r="C7" s="453">
        <v>471763509.7019999</v>
      </c>
      <c r="D7" s="454">
        <v>471831367.30799997</v>
      </c>
    </row>
    <row r="8" spans="1:8" ht="25.5">
      <c r="A8" s="448" t="s">
        <v>291</v>
      </c>
      <c r="B8" s="455" t="s">
        <v>647</v>
      </c>
      <c r="C8" s="453"/>
      <c r="D8" s="454"/>
    </row>
    <row r="9" spans="1:8" ht="15" customHeight="1">
      <c r="A9" s="448">
        <v>1.2</v>
      </c>
      <c r="B9" s="452" t="s">
        <v>24</v>
      </c>
      <c r="C9" s="453">
        <v>9666744.4020000007</v>
      </c>
      <c r="D9" s="454">
        <v>14578318.710000001</v>
      </c>
    </row>
    <row r="10" spans="1:8" ht="15" customHeight="1">
      <c r="A10" s="448">
        <v>1.3</v>
      </c>
      <c r="B10" s="457" t="s">
        <v>79</v>
      </c>
      <c r="C10" s="456">
        <v>354413.18</v>
      </c>
      <c r="D10" s="454">
        <v>119342</v>
      </c>
    </row>
    <row r="11" spans="1:8" ht="15" customHeight="1">
      <c r="A11" s="448">
        <v>2</v>
      </c>
      <c r="B11" s="449" t="s">
        <v>232</v>
      </c>
      <c r="C11" s="453">
        <v>794475.60521839664</v>
      </c>
      <c r="D11" s="454">
        <v>699946.29202256794</v>
      </c>
    </row>
    <row r="12" spans="1:8" ht="15" customHeight="1">
      <c r="A12" s="468">
        <v>3</v>
      </c>
      <c r="B12" s="469" t="s">
        <v>230</v>
      </c>
      <c r="C12" s="456">
        <v>49679861.618749999</v>
      </c>
      <c r="D12" s="470">
        <v>46403225.368749999</v>
      </c>
    </row>
    <row r="13" spans="1:8" ht="15" customHeight="1" thickBot="1">
      <c r="A13" s="142">
        <v>4</v>
      </c>
      <c r="B13" s="143" t="s">
        <v>292</v>
      </c>
      <c r="C13" s="315">
        <f>C6+C11+C12</f>
        <v>532259004.50796831</v>
      </c>
      <c r="D13" s="315">
        <f>D6+D11+D12</f>
        <v>533632199.67877251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E17" sqref="E17"/>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43830</v>
      </c>
    </row>
    <row r="4" spans="1:8" ht="16.5" customHeight="1" thickBot="1">
      <c r="A4" s="263" t="s">
        <v>654</v>
      </c>
      <c r="B4" s="66" t="s">
        <v>187</v>
      </c>
      <c r="C4" s="14"/>
    </row>
    <row r="5" spans="1:8" ht="15.75">
      <c r="A5" s="11"/>
      <c r="B5" s="555" t="s">
        <v>188</v>
      </c>
      <c r="C5" s="556"/>
    </row>
    <row r="6" spans="1:8">
      <c r="A6" s="15">
        <v>1</v>
      </c>
      <c r="B6" s="68" t="s">
        <v>921</v>
      </c>
      <c r="C6" s="69"/>
    </row>
    <row r="7" spans="1:8">
      <c r="A7" s="15">
        <v>2</v>
      </c>
      <c r="B7" s="68" t="s">
        <v>934</v>
      </c>
      <c r="C7" s="69"/>
    </row>
    <row r="8" spans="1:8">
      <c r="A8" s="15">
        <v>3</v>
      </c>
      <c r="B8" s="68" t="s">
        <v>922</v>
      </c>
      <c r="C8" s="69"/>
    </row>
    <row r="9" spans="1:8">
      <c r="A9" s="15">
        <v>4</v>
      </c>
      <c r="B9" s="68" t="s">
        <v>923</v>
      </c>
      <c r="C9" s="69"/>
    </row>
    <row r="10" spans="1:8">
      <c r="A10" s="15">
        <v>5</v>
      </c>
      <c r="B10" s="68" t="s">
        <v>924</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925</v>
      </c>
      <c r="C18" s="67"/>
    </row>
    <row r="19" spans="1:3" ht="15.75">
      <c r="A19" s="15">
        <v>2</v>
      </c>
      <c r="B19" s="28" t="s">
        <v>926</v>
      </c>
      <c r="C19" s="67"/>
    </row>
    <row r="20" spans="1:3" ht="15.75">
      <c r="A20" s="15">
        <v>3</v>
      </c>
      <c r="B20" s="28" t="s">
        <v>927</v>
      </c>
      <c r="C20" s="67"/>
    </row>
    <row r="21" spans="1:3" ht="15.75">
      <c r="A21" s="15">
        <v>4</v>
      </c>
      <c r="B21" s="28" t="s">
        <v>928</v>
      </c>
      <c r="C21" s="67"/>
    </row>
    <row r="22" spans="1:3" ht="15.75">
      <c r="A22" s="15">
        <v>5</v>
      </c>
      <c r="B22" s="28" t="s">
        <v>929</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930</v>
      </c>
      <c r="C30" s="520">
        <v>1</v>
      </c>
    </row>
    <row r="31" spans="1:3" ht="15.75" customHeight="1">
      <c r="A31" s="15"/>
      <c r="B31" s="68"/>
      <c r="C31" s="69"/>
    </row>
    <row r="32" spans="1:3" ht="29.25" customHeight="1">
      <c r="A32" s="15"/>
      <c r="B32" s="561" t="s">
        <v>313</v>
      </c>
      <c r="C32" s="562"/>
    </row>
    <row r="33" spans="1:3">
      <c r="A33" s="15">
        <v>1</v>
      </c>
      <c r="B33" s="68" t="s">
        <v>931</v>
      </c>
      <c r="C33" s="521">
        <v>0.32259257945332248</v>
      </c>
    </row>
    <row r="34" spans="1:3" ht="16.5" thickBot="1">
      <c r="A34" s="16">
        <v>2</v>
      </c>
      <c r="B34" s="70" t="s">
        <v>932</v>
      </c>
      <c r="C34" s="522">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43830</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7001168</v>
      </c>
      <c r="D8" s="423"/>
      <c r="E8" s="424">
        <v>7001168</v>
      </c>
    </row>
    <row r="9" spans="1:7">
      <c r="A9" s="421">
        <v>2</v>
      </c>
      <c r="B9" s="422" t="s">
        <v>193</v>
      </c>
      <c r="C9" s="423">
        <v>38774332</v>
      </c>
      <c r="D9" s="423"/>
      <c r="E9" s="424">
        <v>38774332</v>
      </c>
    </row>
    <row r="10" spans="1:7">
      <c r="A10" s="421">
        <v>3</v>
      </c>
      <c r="B10" s="422" t="s">
        <v>266</v>
      </c>
      <c r="C10" s="423">
        <v>23363443</v>
      </c>
      <c r="D10" s="423"/>
      <c r="E10" s="424">
        <v>23363443</v>
      </c>
    </row>
    <row r="11" spans="1:7" ht="25.5">
      <c r="A11" s="421">
        <v>4</v>
      </c>
      <c r="B11" s="422" t="s">
        <v>223</v>
      </c>
      <c r="C11" s="423"/>
      <c r="D11" s="423"/>
      <c r="E11" s="424">
        <v>0</v>
      </c>
    </row>
    <row r="12" spans="1:7">
      <c r="A12" s="421">
        <v>5</v>
      </c>
      <c r="B12" s="422" t="s">
        <v>195</v>
      </c>
      <c r="C12" s="423">
        <v>13633029</v>
      </c>
      <c r="D12" s="423"/>
      <c r="E12" s="424">
        <v>13633029</v>
      </c>
    </row>
    <row r="13" spans="1:7">
      <c r="A13" s="421">
        <v>6.1</v>
      </c>
      <c r="B13" s="422" t="s">
        <v>196</v>
      </c>
      <c r="C13" s="425">
        <v>425998929</v>
      </c>
      <c r="D13" s="423"/>
      <c r="E13" s="424">
        <v>425998929</v>
      </c>
    </row>
    <row r="14" spans="1:7">
      <c r="A14" s="421">
        <v>6.2</v>
      </c>
      <c r="B14" s="426" t="s">
        <v>197</v>
      </c>
      <c r="C14" s="425">
        <v>-22655158</v>
      </c>
      <c r="D14" s="423"/>
      <c r="E14" s="424">
        <v>-22655158</v>
      </c>
    </row>
    <row r="15" spans="1:7">
      <c r="A15" s="421">
        <v>6</v>
      </c>
      <c r="B15" s="422" t="s">
        <v>265</v>
      </c>
      <c r="C15" s="423">
        <v>403343771</v>
      </c>
      <c r="D15" s="423"/>
      <c r="E15" s="424">
        <v>403343771</v>
      </c>
    </row>
    <row r="16" spans="1:7" ht="25.5">
      <c r="A16" s="421">
        <v>7</v>
      </c>
      <c r="B16" s="422" t="s">
        <v>199</v>
      </c>
      <c r="C16" s="423">
        <v>2452738</v>
      </c>
      <c r="D16" s="423"/>
      <c r="E16" s="424">
        <v>2452738</v>
      </c>
    </row>
    <row r="17" spans="1:7">
      <c r="A17" s="421">
        <v>8</v>
      </c>
      <c r="B17" s="422" t="s">
        <v>200</v>
      </c>
      <c r="C17" s="423">
        <v>477491</v>
      </c>
      <c r="D17" s="423"/>
      <c r="E17" s="424">
        <v>477491</v>
      </c>
      <c r="F17" s="6"/>
      <c r="G17" s="6"/>
    </row>
    <row r="18" spans="1:7">
      <c r="A18" s="421">
        <v>9</v>
      </c>
      <c r="B18" s="422" t="s">
        <v>201</v>
      </c>
      <c r="C18" s="423">
        <v>54000</v>
      </c>
      <c r="D18" s="423"/>
      <c r="E18" s="424">
        <v>54000</v>
      </c>
      <c r="G18" s="6"/>
    </row>
    <row r="19" spans="1:7" ht="25.5">
      <c r="A19" s="421">
        <v>10</v>
      </c>
      <c r="B19" s="422" t="s">
        <v>202</v>
      </c>
      <c r="C19" s="423">
        <v>19200419</v>
      </c>
      <c r="D19" s="423">
        <v>3571037</v>
      </c>
      <c r="E19" s="424">
        <v>15629382</v>
      </c>
      <c r="G19" s="6"/>
    </row>
    <row r="20" spans="1:7">
      <c r="A20" s="421">
        <v>11</v>
      </c>
      <c r="B20" s="422" t="s">
        <v>203</v>
      </c>
      <c r="C20" s="423">
        <v>4995126.9249999523</v>
      </c>
      <c r="D20" s="423"/>
      <c r="E20" s="424">
        <v>4995126.9249999523</v>
      </c>
    </row>
    <row r="21" spans="1:7" ht="51.75" thickBot="1">
      <c r="A21" s="427"/>
      <c r="B21" s="428" t="s">
        <v>794</v>
      </c>
      <c r="C21" s="369">
        <f>SUM(C8:C12, C15:C20)</f>
        <v>513295517.92499995</v>
      </c>
      <c r="D21" s="369">
        <f>SUM(D8:D12, D15:D20)</f>
        <v>3571037</v>
      </c>
      <c r="E21" s="429">
        <f>SUM(E8:E12, E15:E20)</f>
        <v>509724480.92499995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 sqref="C1:C104857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43830</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509724480.92499995</v>
      </c>
    </row>
    <row r="6" spans="1:6" s="194" customFormat="1">
      <c r="A6" s="125">
        <v>2.1</v>
      </c>
      <c r="B6" s="211" t="s">
        <v>307</v>
      </c>
      <c r="C6" s="317">
        <v>39391920.960000001</v>
      </c>
    </row>
    <row r="7" spans="1:6" s="4" customFormat="1" ht="25.5" outlineLevel="1">
      <c r="A7" s="210">
        <v>2.2000000000000002</v>
      </c>
      <c r="B7" s="206" t="s">
        <v>308</v>
      </c>
      <c r="C7" s="318"/>
    </row>
    <row r="8" spans="1:6" s="4" customFormat="1" ht="26.25">
      <c r="A8" s="210">
        <v>3</v>
      </c>
      <c r="B8" s="207" t="s">
        <v>693</v>
      </c>
      <c r="C8" s="319">
        <f>SUM(C5:C7)</f>
        <v>549116401.88499999</v>
      </c>
    </row>
    <row r="9" spans="1:6" s="194" customFormat="1">
      <c r="A9" s="125">
        <v>4</v>
      </c>
      <c r="B9" s="214" t="s">
        <v>303</v>
      </c>
      <c r="C9" s="317">
        <v>7240933.5300000003</v>
      </c>
    </row>
    <row r="10" spans="1:6" s="4" customFormat="1" ht="25.5" outlineLevel="1">
      <c r="A10" s="210">
        <v>5.0999999999999996</v>
      </c>
      <c r="B10" s="206" t="s">
        <v>314</v>
      </c>
      <c r="C10" s="318">
        <v>-29161275.671</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527196059.74399996</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2022-07-22T06:04:37Z</dcterms:modified>
</cp:coreProperties>
</file>